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K75" i="1" l="1"/>
  <c r="BL75" i="1"/>
  <c r="BM75" i="1"/>
  <c r="BN75" i="1" s="1"/>
  <c r="BO75" i="1" s="1"/>
  <c r="BK76" i="1"/>
  <c r="BL76" i="1"/>
  <c r="BM76" i="1"/>
  <c r="BN76" i="1"/>
  <c r="BO76" i="1" s="1"/>
  <c r="BK80" i="1"/>
  <c r="BL80" i="1"/>
  <c r="BM80" i="1"/>
  <c r="BN80" i="1"/>
  <c r="BO80" i="1" s="1"/>
  <c r="BK81" i="1"/>
  <c r="BL81" i="1"/>
  <c r="BM81" i="1"/>
  <c r="BN81" i="1" s="1"/>
  <c r="BO81" i="1" s="1"/>
  <c r="BL71" i="1"/>
  <c r="BL70" i="1"/>
  <c r="BL69" i="1"/>
  <c r="BL68" i="1"/>
  <c r="BK71" i="1"/>
  <c r="BM71" i="1" s="1"/>
  <c r="BK69" i="1"/>
  <c r="BM69" i="1" s="1"/>
  <c r="BK70" i="1"/>
  <c r="BM70" i="1" s="1"/>
  <c r="BL65" i="1"/>
  <c r="BK65" i="1"/>
  <c r="BM65" i="1" s="1"/>
  <c r="BH63" i="1"/>
  <c r="BG63" i="1"/>
  <c r="BE63" i="1"/>
  <c r="AG63" i="1"/>
  <c r="AF63" i="1"/>
  <c r="AE63" i="1"/>
  <c r="AC63" i="1"/>
  <c r="AB63" i="1"/>
  <c r="AA63" i="1"/>
  <c r="BH62" i="1"/>
  <c r="BG62" i="1"/>
  <c r="BE62" i="1"/>
  <c r="AG62" i="1"/>
  <c r="AF62" i="1"/>
  <c r="AE62" i="1"/>
  <c r="AC62" i="1"/>
  <c r="AB62" i="1"/>
  <c r="AA62" i="1"/>
  <c r="BH61" i="1"/>
  <c r="BG61" i="1"/>
  <c r="BE61" i="1"/>
  <c r="AG61" i="1"/>
  <c r="AF61" i="1"/>
  <c r="AE61" i="1"/>
  <c r="AC61" i="1"/>
  <c r="AB61" i="1"/>
  <c r="AA61" i="1"/>
  <c r="BH60" i="1"/>
  <c r="BG60" i="1"/>
  <c r="BE60" i="1"/>
  <c r="AG60" i="1"/>
  <c r="AF60" i="1"/>
  <c r="AE60" i="1"/>
  <c r="AC60" i="1"/>
  <c r="AB60" i="1"/>
  <c r="AA60" i="1"/>
  <c r="BH59" i="1"/>
  <c r="BG59" i="1"/>
  <c r="BE59" i="1"/>
  <c r="AG59" i="1"/>
  <c r="AF59" i="1"/>
  <c r="AE59" i="1"/>
  <c r="AC59" i="1"/>
  <c r="AB59" i="1"/>
  <c r="AA59" i="1"/>
  <c r="BH58" i="1"/>
  <c r="BG58" i="1"/>
  <c r="BE58" i="1"/>
  <c r="AG58" i="1"/>
  <c r="AF58" i="1"/>
  <c r="AE58" i="1"/>
  <c r="AC58" i="1"/>
  <c r="AB58" i="1"/>
  <c r="AP58" i="1" s="1"/>
  <c r="AA58" i="1"/>
  <c r="BH54" i="1"/>
  <c r="BG54" i="1"/>
  <c r="BE54" i="1"/>
  <c r="AG54" i="1"/>
  <c r="AF54" i="1"/>
  <c r="AE54" i="1"/>
  <c r="AC54" i="1"/>
  <c r="AB54" i="1"/>
  <c r="AA54" i="1"/>
  <c r="BH53" i="1"/>
  <c r="BG53" i="1"/>
  <c r="BE53" i="1"/>
  <c r="AG53" i="1"/>
  <c r="AF53" i="1"/>
  <c r="AE53" i="1"/>
  <c r="AC53" i="1"/>
  <c r="AB53" i="1"/>
  <c r="AA53" i="1"/>
  <c r="BH52" i="1"/>
  <c r="BG52" i="1"/>
  <c r="BE52" i="1"/>
  <c r="AG52" i="1"/>
  <c r="AF52" i="1"/>
  <c r="AE52" i="1"/>
  <c r="AC52" i="1"/>
  <c r="AB52" i="1"/>
  <c r="AA52" i="1"/>
  <c r="BH51" i="1"/>
  <c r="BG51" i="1"/>
  <c r="BE51" i="1"/>
  <c r="AG51" i="1"/>
  <c r="AF51" i="1"/>
  <c r="AE51" i="1"/>
  <c r="AC51" i="1"/>
  <c r="AB51" i="1"/>
  <c r="AA51" i="1"/>
  <c r="BH50" i="1"/>
  <c r="BG50" i="1"/>
  <c r="BE50" i="1"/>
  <c r="AG50" i="1"/>
  <c r="AF50" i="1"/>
  <c r="AE50" i="1"/>
  <c r="AC50" i="1"/>
  <c r="AQ50" i="1" s="1"/>
  <c r="AB50" i="1"/>
  <c r="AA50" i="1"/>
  <c r="AO50" i="1" s="1"/>
  <c r="BH49" i="1"/>
  <c r="BG49" i="1"/>
  <c r="BE49" i="1"/>
  <c r="AG49" i="1"/>
  <c r="AQ51" i="1" s="1"/>
  <c r="AF49" i="1"/>
  <c r="AE49" i="1"/>
  <c r="AO51" i="1" s="1"/>
  <c r="AC49" i="1"/>
  <c r="AB49" i="1"/>
  <c r="AP49" i="1" s="1"/>
  <c r="AA49" i="1"/>
  <c r="BH45" i="1"/>
  <c r="BG45" i="1"/>
  <c r="BE45" i="1"/>
  <c r="AG45" i="1"/>
  <c r="AF45" i="1"/>
  <c r="AE45" i="1"/>
  <c r="AC45" i="1"/>
  <c r="AB45" i="1"/>
  <c r="AA45" i="1"/>
  <c r="BH44" i="1"/>
  <c r="BG44" i="1"/>
  <c r="BE44" i="1"/>
  <c r="AG44" i="1"/>
  <c r="AF44" i="1"/>
  <c r="AE44" i="1"/>
  <c r="AC44" i="1"/>
  <c r="AB44" i="1"/>
  <c r="AA44" i="1"/>
  <c r="BH43" i="1"/>
  <c r="BG43" i="1"/>
  <c r="BE43" i="1"/>
  <c r="AG43" i="1"/>
  <c r="AF43" i="1"/>
  <c r="AE43" i="1"/>
  <c r="AC43" i="1"/>
  <c r="AB43" i="1"/>
  <c r="AA43" i="1"/>
  <c r="BH42" i="1"/>
  <c r="BG42" i="1"/>
  <c r="BE42" i="1"/>
  <c r="AG42" i="1"/>
  <c r="AF42" i="1"/>
  <c r="AE42" i="1"/>
  <c r="AC42" i="1"/>
  <c r="AB42" i="1"/>
  <c r="AA42" i="1"/>
  <c r="BH41" i="1"/>
  <c r="BG41" i="1"/>
  <c r="BE41" i="1"/>
  <c r="AG41" i="1"/>
  <c r="AF41" i="1"/>
  <c r="AE41" i="1"/>
  <c r="AC41" i="1"/>
  <c r="AQ41" i="1" s="1"/>
  <c r="AB41" i="1"/>
  <c r="AA41" i="1"/>
  <c r="BH40" i="1"/>
  <c r="BG40" i="1"/>
  <c r="BE40" i="1"/>
  <c r="AG40" i="1"/>
  <c r="AQ42" i="1" s="1"/>
  <c r="AF40" i="1"/>
  <c r="AE40" i="1"/>
  <c r="AO42" i="1" s="1"/>
  <c r="AC40" i="1"/>
  <c r="AB40" i="1"/>
  <c r="AP40" i="1" s="1"/>
  <c r="AA40" i="1"/>
  <c r="BH36" i="1"/>
  <c r="BG36" i="1"/>
  <c r="BE36" i="1"/>
  <c r="AG36" i="1"/>
  <c r="AF36" i="1"/>
  <c r="AE36" i="1"/>
  <c r="AC36" i="1"/>
  <c r="AB36" i="1"/>
  <c r="AA36" i="1"/>
  <c r="BH34" i="1"/>
  <c r="BG34" i="1"/>
  <c r="BE34" i="1"/>
  <c r="AG34" i="1"/>
  <c r="AF34" i="1"/>
  <c r="AE34" i="1"/>
  <c r="AC34" i="1"/>
  <c r="AB34" i="1"/>
  <c r="AA34" i="1"/>
  <c r="BH33" i="1"/>
  <c r="BG33" i="1"/>
  <c r="BE33" i="1"/>
  <c r="AG33" i="1"/>
  <c r="AF33" i="1"/>
  <c r="AE33" i="1"/>
  <c r="AC33" i="1"/>
  <c r="AB33" i="1"/>
  <c r="AA33" i="1"/>
  <c r="BH32" i="1"/>
  <c r="BG32" i="1"/>
  <c r="BE32" i="1"/>
  <c r="AG32" i="1"/>
  <c r="AF32" i="1"/>
  <c r="AE32" i="1"/>
  <c r="AC32" i="1"/>
  <c r="AB32" i="1"/>
  <c r="AA32" i="1"/>
  <c r="BH31" i="1"/>
  <c r="BG31" i="1"/>
  <c r="BE31" i="1"/>
  <c r="AG31" i="1"/>
  <c r="AF31" i="1"/>
  <c r="AE31" i="1"/>
  <c r="AC31" i="1"/>
  <c r="AB31" i="1"/>
  <c r="AA31" i="1"/>
  <c r="BH30" i="1"/>
  <c r="BG30" i="1"/>
  <c r="BE30" i="1"/>
  <c r="AG30" i="1"/>
  <c r="AQ32" i="1" s="1"/>
  <c r="AF30" i="1"/>
  <c r="AE30" i="1"/>
  <c r="AO32" i="1" s="1"/>
  <c r="AC30" i="1"/>
  <c r="AB30" i="1"/>
  <c r="AP30" i="1" s="1"/>
  <c r="AA30" i="1"/>
  <c r="BH26" i="1"/>
  <c r="BG26" i="1"/>
  <c r="BE26" i="1"/>
  <c r="AG26" i="1"/>
  <c r="AF26" i="1"/>
  <c r="AE26" i="1"/>
  <c r="AC26" i="1"/>
  <c r="AB26" i="1"/>
  <c r="AA26" i="1"/>
  <c r="BH25" i="1"/>
  <c r="BG25" i="1"/>
  <c r="BE25" i="1"/>
  <c r="AG25" i="1"/>
  <c r="AF25" i="1"/>
  <c r="AE25" i="1"/>
  <c r="AC25" i="1"/>
  <c r="AB25" i="1"/>
  <c r="AA25" i="1"/>
  <c r="BH24" i="1"/>
  <c r="BG24" i="1"/>
  <c r="BE24" i="1"/>
  <c r="AG24" i="1"/>
  <c r="AF24" i="1"/>
  <c r="AE24" i="1"/>
  <c r="AC24" i="1"/>
  <c r="AB24" i="1"/>
  <c r="AA24" i="1"/>
  <c r="BH23" i="1"/>
  <c r="BG23" i="1"/>
  <c r="BE23" i="1"/>
  <c r="AG23" i="1"/>
  <c r="AF23" i="1"/>
  <c r="AE23" i="1"/>
  <c r="AC23" i="1"/>
  <c r="AB23" i="1"/>
  <c r="AA23" i="1"/>
  <c r="BH22" i="1"/>
  <c r="BG22" i="1"/>
  <c r="BE22" i="1"/>
  <c r="AG22" i="1"/>
  <c r="AF22" i="1"/>
  <c r="AE22" i="1"/>
  <c r="AC22" i="1"/>
  <c r="AQ22" i="1" s="1"/>
  <c r="AB22" i="1"/>
  <c r="AA22" i="1"/>
  <c r="AO22" i="1" s="1"/>
  <c r="BH21" i="1"/>
  <c r="BG21" i="1"/>
  <c r="BE21" i="1"/>
  <c r="AG21" i="1"/>
  <c r="AQ23" i="1" s="1"/>
  <c r="AF21" i="1"/>
  <c r="AE21" i="1"/>
  <c r="AO23" i="1" s="1"/>
  <c r="AC21" i="1"/>
  <c r="AB21" i="1"/>
  <c r="AP21" i="1" s="1"/>
  <c r="AA21" i="1"/>
  <c r="BH17" i="1"/>
  <c r="BG17" i="1"/>
  <c r="BE17" i="1"/>
  <c r="AG17" i="1"/>
  <c r="AF17" i="1"/>
  <c r="AE17" i="1"/>
  <c r="AC17" i="1"/>
  <c r="AB17" i="1"/>
  <c r="AA17" i="1"/>
  <c r="BH16" i="1"/>
  <c r="BG16" i="1"/>
  <c r="BE16" i="1"/>
  <c r="AG16" i="1"/>
  <c r="AF16" i="1"/>
  <c r="AE16" i="1"/>
  <c r="AC16" i="1"/>
  <c r="AB16" i="1"/>
  <c r="AA16" i="1"/>
  <c r="BH15" i="1"/>
  <c r="BG15" i="1"/>
  <c r="BE15" i="1"/>
  <c r="AG15" i="1"/>
  <c r="AF15" i="1"/>
  <c r="AE15" i="1"/>
  <c r="AC15" i="1"/>
  <c r="AB15" i="1"/>
  <c r="AA15" i="1"/>
  <c r="BH14" i="1"/>
  <c r="BG14" i="1"/>
  <c r="BE14" i="1"/>
  <c r="AG14" i="1"/>
  <c r="AF14" i="1"/>
  <c r="AE14" i="1"/>
  <c r="AC14" i="1"/>
  <c r="AB14" i="1"/>
  <c r="AA14" i="1"/>
  <c r="BH13" i="1"/>
  <c r="BG13" i="1"/>
  <c r="BE13" i="1"/>
  <c r="AG13" i="1"/>
  <c r="AF13" i="1"/>
  <c r="AE13" i="1"/>
  <c r="AC13" i="1"/>
  <c r="AQ13" i="1" s="1"/>
  <c r="AB13" i="1"/>
  <c r="AA13" i="1"/>
  <c r="BH12" i="1"/>
  <c r="BG12" i="1"/>
  <c r="BE12" i="1"/>
  <c r="AG12" i="1"/>
  <c r="AF12" i="1"/>
  <c r="AE12" i="1"/>
  <c r="AC12" i="1"/>
  <c r="AB12" i="1"/>
  <c r="AP12" i="1" s="1"/>
  <c r="AA12" i="1"/>
  <c r="BH9" i="1"/>
  <c r="BG9" i="1"/>
  <c r="BE9" i="1"/>
  <c r="AG9" i="1"/>
  <c r="AF9" i="1"/>
  <c r="AE9" i="1"/>
  <c r="AC9" i="1"/>
  <c r="AB9" i="1"/>
  <c r="AA9" i="1"/>
  <c r="BH8" i="1"/>
  <c r="BG8" i="1"/>
  <c r="BE8" i="1"/>
  <c r="AG8" i="1"/>
  <c r="AF8" i="1"/>
  <c r="AE8" i="1"/>
  <c r="AC8" i="1"/>
  <c r="AB8" i="1"/>
  <c r="AA8" i="1"/>
  <c r="BH7" i="1"/>
  <c r="BG7" i="1"/>
  <c r="BE7" i="1"/>
  <c r="AG7" i="1"/>
  <c r="AF7" i="1"/>
  <c r="AE7" i="1"/>
  <c r="AC7" i="1"/>
  <c r="AB7" i="1"/>
  <c r="AA7" i="1"/>
  <c r="BM6" i="1"/>
  <c r="BH6" i="1"/>
  <c r="BG6" i="1"/>
  <c r="BE6" i="1"/>
  <c r="AG6" i="1"/>
  <c r="AF6" i="1"/>
  <c r="AE6" i="1"/>
  <c r="AC6" i="1"/>
  <c r="AB6" i="1"/>
  <c r="AA6" i="1"/>
  <c r="BM5" i="1"/>
  <c r="BH5" i="1"/>
  <c r="BG5" i="1"/>
  <c r="BE5" i="1"/>
  <c r="AG5" i="1"/>
  <c r="AF5" i="1"/>
  <c r="AE5" i="1"/>
  <c r="AC5" i="1"/>
  <c r="AQ5" i="1" s="1"/>
  <c r="AB5" i="1"/>
  <c r="AA5" i="1"/>
  <c r="AO5" i="1" s="1"/>
  <c r="BM4" i="1"/>
  <c r="BH4" i="1"/>
  <c r="BG4" i="1"/>
  <c r="BE4" i="1"/>
  <c r="AG4" i="1"/>
  <c r="AF4" i="1"/>
  <c r="AP6" i="1" s="1"/>
  <c r="AE4" i="1"/>
  <c r="AC4" i="1"/>
  <c r="AB4" i="1"/>
  <c r="AP4" i="1" s="1"/>
  <c r="AA4" i="1"/>
  <c r="AO4" i="1" s="1"/>
  <c r="BO82" i="1" l="1"/>
  <c r="BO77" i="1"/>
  <c r="AO60" i="1"/>
  <c r="AQ60" i="1"/>
  <c r="AO59" i="1"/>
  <c r="AQ59" i="1"/>
  <c r="AO61" i="1"/>
  <c r="AO58" i="1"/>
  <c r="AQ58" i="1"/>
  <c r="AP60" i="1"/>
  <c r="AP59" i="1"/>
  <c r="AO49" i="1"/>
  <c r="AO6" i="1"/>
  <c r="AQ6" i="1"/>
  <c r="AP5" i="1"/>
  <c r="AO21" i="1"/>
  <c r="AO30" i="1"/>
  <c r="AQ30" i="1"/>
  <c r="AO40" i="1"/>
  <c r="AQ49" i="1"/>
  <c r="BI51" i="1"/>
  <c r="BI53" i="1"/>
  <c r="BI60" i="1"/>
  <c r="BI5" i="1"/>
  <c r="BI7" i="1"/>
  <c r="BI9" i="1"/>
  <c r="AO12" i="1"/>
  <c r="AQ12" i="1"/>
  <c r="AP13" i="1"/>
  <c r="AO15" i="1"/>
  <c r="AQ15" i="1"/>
  <c r="BI22" i="1"/>
  <c r="AP31" i="1"/>
  <c r="AO33" i="1"/>
  <c r="AQ33" i="1"/>
  <c r="BI33" i="1"/>
  <c r="BI36" i="1"/>
  <c r="AQ40" i="1"/>
  <c r="AP41" i="1"/>
  <c r="AO43" i="1"/>
  <c r="AQ43" i="1"/>
  <c r="AP50" i="1"/>
  <c r="AR50" i="1" s="1"/>
  <c r="AR6" i="1"/>
  <c r="AR5" i="1"/>
  <c r="AO7" i="1"/>
  <c r="AQ7" i="1"/>
  <c r="AO14" i="1"/>
  <c r="AQ14" i="1"/>
  <c r="AO13" i="1"/>
  <c r="BI13" i="1"/>
  <c r="AP15" i="1"/>
  <c r="BI15" i="1"/>
  <c r="BI17" i="1"/>
  <c r="AQ21" i="1"/>
  <c r="AR21" i="1" s="1"/>
  <c r="AP22" i="1"/>
  <c r="AR22" i="1" s="1"/>
  <c r="AO24" i="1"/>
  <c r="AM24" i="1" s="1"/>
  <c r="AQ24" i="1"/>
  <c r="AO31" i="1"/>
  <c r="AM33" i="1" s="1"/>
  <c r="AQ31" i="1"/>
  <c r="AR31" i="1" s="1"/>
  <c r="AO41" i="1"/>
  <c r="AM41" i="1" s="1"/>
  <c r="BI41" i="1"/>
  <c r="AP43" i="1"/>
  <c r="AR43" i="1" s="1"/>
  <c r="AO52" i="1"/>
  <c r="AQ52" i="1"/>
  <c r="AR60" i="1"/>
  <c r="AP7" i="1"/>
  <c r="AR7" i="1" s="1"/>
  <c r="AR13" i="1"/>
  <c r="AP24" i="1"/>
  <c r="AR24" i="1" s="1"/>
  <c r="AR41" i="1"/>
  <c r="BI61" i="1"/>
  <c r="BI63" i="1"/>
  <c r="AM15" i="1"/>
  <c r="BI24" i="1"/>
  <c r="AP23" i="1"/>
  <c r="AR23" i="1" s="1"/>
  <c r="BI26" i="1"/>
  <c r="BI31" i="1"/>
  <c r="BI32" i="1"/>
  <c r="BI34" i="1"/>
  <c r="AR40" i="1"/>
  <c r="BI40" i="1"/>
  <c r="BI42" i="1"/>
  <c r="BI44" i="1"/>
  <c r="AR49" i="1"/>
  <c r="BI49" i="1"/>
  <c r="AR58" i="1"/>
  <c r="AM60" i="1"/>
  <c r="BI58" i="1"/>
  <c r="AQ61" i="1"/>
  <c r="BI4" i="1"/>
  <c r="BI6" i="1"/>
  <c r="AQ4" i="1"/>
  <c r="AR4" i="1" s="1"/>
  <c r="BI8" i="1"/>
  <c r="AR12" i="1"/>
  <c r="AM14" i="1"/>
  <c r="BI12" i="1"/>
  <c r="BI14" i="1"/>
  <c r="BI16" i="1"/>
  <c r="BI21" i="1"/>
  <c r="BI23" i="1"/>
  <c r="BI25" i="1"/>
  <c r="AR30" i="1"/>
  <c r="BI30" i="1"/>
  <c r="AP33" i="1"/>
  <c r="AR33" i="1" s="1"/>
  <c r="AP32" i="1"/>
  <c r="AR32" i="1" s="1"/>
  <c r="BI43" i="1"/>
  <c r="AP42" i="1"/>
  <c r="AR42" i="1" s="1"/>
  <c r="BI45" i="1"/>
  <c r="AM52" i="1"/>
  <c r="BI50" i="1"/>
  <c r="AP52" i="1"/>
  <c r="AR52" i="1" s="1"/>
  <c r="BI52" i="1"/>
  <c r="AP51" i="1"/>
  <c r="AR51" i="1" s="1"/>
  <c r="BI54" i="1"/>
  <c r="AR59" i="1"/>
  <c r="BI59" i="1"/>
  <c r="AP61" i="1"/>
  <c r="AR61" i="1" s="1"/>
  <c r="AL61" i="1" s="1"/>
  <c r="BI62" i="1"/>
  <c r="AM4" i="1"/>
  <c r="AM7" i="1"/>
  <c r="AM6" i="1"/>
  <c r="AM5" i="1"/>
  <c r="BN65" i="1"/>
  <c r="BO65" i="1" s="1"/>
  <c r="BN70" i="1"/>
  <c r="BO70" i="1" s="1"/>
  <c r="BN69" i="1"/>
  <c r="BO69" i="1" s="1"/>
  <c r="AM12" i="1"/>
  <c r="AM13" i="1"/>
  <c r="AP14" i="1"/>
  <c r="AM31" i="1"/>
  <c r="AM51" i="1"/>
  <c r="AM50" i="1"/>
  <c r="AM59" i="1"/>
  <c r="AM61" i="1"/>
  <c r="AM21" i="1"/>
  <c r="BN71" i="1"/>
  <c r="BO71" i="1" s="1"/>
  <c r="AR15" i="1"/>
  <c r="AM32" i="1"/>
  <c r="AM49" i="1"/>
  <c r="AM58" i="1"/>
  <c r="BK68" i="1"/>
  <c r="BM68" i="1" s="1"/>
  <c r="AK61" i="1" l="1"/>
  <c r="AM43" i="1"/>
  <c r="AM40" i="1"/>
  <c r="AM42" i="1"/>
  <c r="AM22" i="1"/>
  <c r="AK60" i="1"/>
  <c r="AL40" i="1"/>
  <c r="AL58" i="1"/>
  <c r="AL60" i="1"/>
  <c r="AK59" i="1"/>
  <c r="AK58" i="1"/>
  <c r="AK32" i="1"/>
  <c r="AK52" i="1"/>
  <c r="AL51" i="1"/>
  <c r="AK24" i="1"/>
  <c r="AM30" i="1"/>
  <c r="AR14" i="1"/>
  <c r="AL14" i="1" s="1"/>
  <c r="AM23" i="1"/>
  <c r="AJ61" i="1"/>
  <c r="AL59" i="1"/>
  <c r="AJ59" i="1" s="1"/>
  <c r="AL49" i="1"/>
  <c r="AL33" i="1"/>
  <c r="AL15" i="1"/>
  <c r="AK7" i="1"/>
  <c r="AJ58" i="1"/>
  <c r="AK51" i="1"/>
  <c r="AJ51" i="1" s="1"/>
  <c r="AL52" i="1"/>
  <c r="AL32" i="1"/>
  <c r="AJ32" i="1" s="1"/>
  <c r="AL22" i="1"/>
  <c r="AK42" i="1"/>
  <c r="AL42" i="1"/>
  <c r="AK30" i="1"/>
  <c r="AK31" i="1"/>
  <c r="AK33" i="1"/>
  <c r="AJ33" i="1" s="1"/>
  <c r="AK23" i="1"/>
  <c r="AK13" i="1"/>
  <c r="AL30" i="1"/>
  <c r="AL50" i="1"/>
  <c r="AL12" i="1"/>
  <c r="AL31" i="1"/>
  <c r="AL23" i="1"/>
  <c r="AL5" i="1"/>
  <c r="AL4" i="1"/>
  <c r="AL6" i="1"/>
  <c r="AK4" i="1"/>
  <c r="AJ4" i="1" s="1"/>
  <c r="AL7" i="1"/>
  <c r="AJ7" i="1" s="1"/>
  <c r="BN68" i="1"/>
  <c r="BO68" i="1" s="1"/>
  <c r="BO72" i="1" s="1"/>
  <c r="AJ60" i="1"/>
  <c r="AK50" i="1"/>
  <c r="AJ50" i="1" s="1"/>
  <c r="AK49" i="1"/>
  <c r="AL24" i="1"/>
  <c r="AJ24" i="1" s="1"/>
  <c r="AK40" i="1"/>
  <c r="AJ40" i="1" s="1"/>
  <c r="AK41" i="1"/>
  <c r="AK43" i="1"/>
  <c r="AL43" i="1"/>
  <c r="AK21" i="1"/>
  <c r="AK22" i="1"/>
  <c r="AJ22" i="1" s="1"/>
  <c r="AL41" i="1"/>
  <c r="AL21" i="1"/>
  <c r="AK12" i="1"/>
  <c r="AJ12" i="1" s="1"/>
  <c r="AK6" i="1"/>
  <c r="AJ6" i="1" s="1"/>
  <c r="AK5" i="1"/>
  <c r="AJ5" i="1" s="1"/>
  <c r="AJ52" i="1" l="1"/>
  <c r="AL13" i="1"/>
  <c r="AK14" i="1"/>
  <c r="AJ14" i="1" s="1"/>
  <c r="AJ49" i="1"/>
  <c r="AI49" i="1" s="1"/>
  <c r="AK15" i="1"/>
  <c r="AJ15" i="1" s="1"/>
  <c r="AI60" i="1"/>
  <c r="AJ42" i="1"/>
  <c r="AJ43" i="1"/>
  <c r="AI7" i="1"/>
  <c r="AI5" i="1"/>
  <c r="AJ41" i="1"/>
  <c r="AI50" i="1"/>
  <c r="AI4" i="1"/>
  <c r="AJ23" i="1"/>
  <c r="AJ31" i="1"/>
  <c r="AI51" i="1"/>
  <c r="AI59" i="1"/>
  <c r="AI6" i="1"/>
  <c r="AJ21" i="1"/>
  <c r="AI52" i="1"/>
  <c r="AJ13" i="1"/>
  <c r="AI13" i="1" s="1"/>
  <c r="AJ30" i="1"/>
  <c r="AI58" i="1"/>
  <c r="AI61" i="1"/>
  <c r="AI33" i="1" l="1"/>
  <c r="AU49" i="1"/>
  <c r="AU50" i="1"/>
  <c r="AI40" i="1"/>
  <c r="AI42" i="1"/>
  <c r="AI43" i="1"/>
  <c r="AU52" i="1"/>
  <c r="AI21" i="1"/>
  <c r="AU21" i="1" s="1"/>
  <c r="AI41" i="1"/>
  <c r="AU51" i="1"/>
  <c r="AY51" i="1" s="1"/>
  <c r="AI31" i="1"/>
  <c r="AI15" i="1"/>
  <c r="AU61" i="1"/>
  <c r="AU60" i="1"/>
  <c r="AU59" i="1"/>
  <c r="AU58" i="1"/>
  <c r="AY49" i="1"/>
  <c r="AW49" i="1"/>
  <c r="AX49" i="1"/>
  <c r="AV49" i="1"/>
  <c r="AU6" i="1"/>
  <c r="AU4" i="1"/>
  <c r="AU7" i="1"/>
  <c r="AU5" i="1"/>
  <c r="AI30" i="1"/>
  <c r="AI14" i="1"/>
  <c r="AI32" i="1"/>
  <c r="AI23" i="1"/>
  <c r="AI12" i="1"/>
  <c r="AI24" i="1"/>
  <c r="AU42" i="1"/>
  <c r="AU40" i="1"/>
  <c r="AY50" i="1"/>
  <c r="AW50" i="1"/>
  <c r="AX50" i="1"/>
  <c r="AV50" i="1"/>
  <c r="AY52" i="1"/>
  <c r="AW52" i="1"/>
  <c r="AX52" i="1"/>
  <c r="AV52" i="1"/>
  <c r="AI22" i="1"/>
  <c r="AU23" i="1" s="1"/>
  <c r="AU43" i="1" l="1"/>
  <c r="AU41" i="1"/>
  <c r="AV51" i="1"/>
  <c r="AW51" i="1"/>
  <c r="AX51" i="1"/>
  <c r="AU22" i="1"/>
  <c r="AX23" i="1"/>
  <c r="AV23" i="1"/>
  <c r="AY23" i="1"/>
  <c r="AW23" i="1"/>
  <c r="AX21" i="1"/>
  <c r="AV21" i="1"/>
  <c r="AY21" i="1"/>
  <c r="AW21" i="1"/>
  <c r="AY41" i="1"/>
  <c r="AW41" i="1"/>
  <c r="AX41" i="1"/>
  <c r="AV41" i="1"/>
  <c r="AY43" i="1"/>
  <c r="AW43" i="1"/>
  <c r="AX43" i="1"/>
  <c r="AV43" i="1"/>
  <c r="AU14" i="1"/>
  <c r="AU12" i="1"/>
  <c r="AU15" i="1"/>
  <c r="AU13" i="1"/>
  <c r="AU32" i="1"/>
  <c r="AU30" i="1"/>
  <c r="AU33" i="1"/>
  <c r="AU31" i="1"/>
  <c r="AW7" i="1"/>
  <c r="AX7" i="1"/>
  <c r="AV7" i="1"/>
  <c r="AY7" i="1"/>
  <c r="AX6" i="1"/>
  <c r="AV6" i="1"/>
  <c r="AY6" i="1"/>
  <c r="AW6" i="1"/>
  <c r="AY59" i="1"/>
  <c r="AW59" i="1"/>
  <c r="AX59" i="1"/>
  <c r="AV59" i="1"/>
  <c r="AY61" i="1"/>
  <c r="AW61" i="1"/>
  <c r="AX61" i="1"/>
  <c r="AV61" i="1"/>
  <c r="AU24" i="1"/>
  <c r="AX22" i="1"/>
  <c r="AV22" i="1"/>
  <c r="AW22" i="1"/>
  <c r="AY22" i="1"/>
  <c r="AY40" i="1"/>
  <c r="AW40" i="1"/>
  <c r="AX40" i="1"/>
  <c r="AV40" i="1"/>
  <c r="AY42" i="1"/>
  <c r="AW42" i="1"/>
  <c r="AX42" i="1"/>
  <c r="AV42" i="1"/>
  <c r="AX5" i="1"/>
  <c r="AV5" i="1"/>
  <c r="AY5" i="1"/>
  <c r="AW5" i="1"/>
  <c r="AX4" i="1"/>
  <c r="AY4" i="1"/>
  <c r="AW4" i="1"/>
  <c r="AV4" i="1"/>
  <c r="AY58" i="1"/>
  <c r="AW58" i="1"/>
  <c r="AX58" i="1"/>
  <c r="AV58" i="1"/>
  <c r="AY60" i="1"/>
  <c r="AW60" i="1"/>
  <c r="AX60" i="1"/>
  <c r="AV60" i="1"/>
  <c r="AX24" i="1" l="1"/>
  <c r="AV24" i="1"/>
  <c r="AW24" i="1"/>
  <c r="AY24" i="1"/>
  <c r="AX33" i="1"/>
  <c r="AV33" i="1"/>
  <c r="AW33" i="1"/>
  <c r="AY33" i="1"/>
  <c r="AX32" i="1"/>
  <c r="AV32" i="1"/>
  <c r="AY32" i="1"/>
  <c r="AW32" i="1"/>
  <c r="AX15" i="1"/>
  <c r="AV15" i="1"/>
  <c r="AW15" i="1"/>
  <c r="AY15" i="1"/>
  <c r="AX14" i="1"/>
  <c r="AV14" i="1"/>
  <c r="AY14" i="1"/>
  <c r="AW14" i="1"/>
  <c r="AX31" i="1"/>
  <c r="AV31" i="1"/>
  <c r="AW31" i="1"/>
  <c r="AY31" i="1"/>
  <c r="AX30" i="1"/>
  <c r="AV30" i="1"/>
  <c r="AY30" i="1"/>
  <c r="AW30" i="1"/>
  <c r="AX13" i="1"/>
  <c r="AV13" i="1"/>
  <c r="AW13" i="1"/>
  <c r="AY13" i="1"/>
  <c r="AX12" i="1"/>
  <c r="AV12" i="1"/>
  <c r="AY12" i="1"/>
  <c r="AW12" i="1"/>
</calcChain>
</file>

<file path=xl/sharedStrings.xml><?xml version="1.0" encoding="utf-8"?>
<sst xmlns="http://schemas.openxmlformats.org/spreadsheetml/2006/main" count="866" uniqueCount="117">
  <si>
    <t>Grupp A</t>
  </si>
  <si>
    <t>Bonusfrågor</t>
  </si>
  <si>
    <t>Match</t>
  </si>
  <si>
    <t>Datum</t>
  </si>
  <si>
    <t>Resultat</t>
  </si>
  <si>
    <t>Tecken</t>
  </si>
  <si>
    <t>Poäng</t>
  </si>
  <si>
    <t>GM</t>
  </si>
  <si>
    <t>IM</t>
  </si>
  <si>
    <t xml:space="preserve"> +/-</t>
  </si>
  <si>
    <t>Kategori</t>
  </si>
  <si>
    <t>Land eller spelare</t>
  </si>
  <si>
    <t>Lag 1</t>
  </si>
  <si>
    <t>Lag 2</t>
  </si>
  <si>
    <t>Rank ties</t>
  </si>
  <si>
    <t>Rank total</t>
  </si>
  <si>
    <t>Rank mål</t>
  </si>
  <si>
    <t>Rank Diff</t>
  </si>
  <si>
    <t>Rank Poäng</t>
  </si>
  <si>
    <t>Lag</t>
  </si>
  <si>
    <t>Diff</t>
  </si>
  <si>
    <t>Rank</t>
  </si>
  <si>
    <t>Antal eller spelare</t>
  </si>
  <si>
    <t xml:space="preserve">        Brasilien</t>
  </si>
  <si>
    <t>-</t>
  </si>
  <si>
    <t xml:space="preserve">        Kroatien</t>
  </si>
  <si>
    <t>Brasilien</t>
  </si>
  <si>
    <t>Skyttekung</t>
  </si>
  <si>
    <t>Kroatien</t>
  </si>
  <si>
    <t>Assistkung</t>
  </si>
  <si>
    <t xml:space="preserve">        Mexiko</t>
  </si>
  <si>
    <t xml:space="preserve">        Kamerun</t>
  </si>
  <si>
    <t>Mexiko</t>
  </si>
  <si>
    <t>Världsmästare</t>
  </si>
  <si>
    <t>Kamerun</t>
  </si>
  <si>
    <t>Grupp B</t>
  </si>
  <si>
    <t>Semifinaler</t>
  </si>
  <si>
    <t>Bronsmatch</t>
  </si>
  <si>
    <t>Final</t>
  </si>
  <si>
    <t>Grupp C</t>
  </si>
  <si>
    <t>Colombia</t>
  </si>
  <si>
    <t>Grekland</t>
  </si>
  <si>
    <t>Elfenbenskusten</t>
  </si>
  <si>
    <t>Japan</t>
  </si>
  <si>
    <t>Grupp D</t>
  </si>
  <si>
    <t xml:space="preserve">        Uruguay</t>
  </si>
  <si>
    <t xml:space="preserve">        Costa Rica</t>
  </si>
  <si>
    <t>Uruguay</t>
  </si>
  <si>
    <t>Costa Rica</t>
  </si>
  <si>
    <t xml:space="preserve">        England</t>
  </si>
  <si>
    <t xml:space="preserve">        Italien</t>
  </si>
  <si>
    <t>England</t>
  </si>
  <si>
    <t>Italien</t>
  </si>
  <si>
    <t>Grupp E</t>
  </si>
  <si>
    <t xml:space="preserve">        Schweiz</t>
  </si>
  <si>
    <t xml:space="preserve">        Ecuador</t>
  </si>
  <si>
    <t>Schweiz</t>
  </si>
  <si>
    <t>Ecuador</t>
  </si>
  <si>
    <t xml:space="preserve">        Frankrike</t>
  </si>
  <si>
    <t xml:space="preserve">        Honduras</t>
  </si>
  <si>
    <t>Frankrike</t>
  </si>
  <si>
    <t>Honduras</t>
  </si>
  <si>
    <t>Grupp F</t>
  </si>
  <si>
    <t xml:space="preserve">        Argentina</t>
  </si>
  <si>
    <t xml:space="preserve">        Bosnien</t>
  </si>
  <si>
    <t>Argentina</t>
  </si>
  <si>
    <t>Bosnien</t>
  </si>
  <si>
    <t xml:space="preserve">        Iran</t>
  </si>
  <si>
    <t xml:space="preserve">        Nigeria</t>
  </si>
  <si>
    <t>Iran</t>
  </si>
  <si>
    <t>Nigeria</t>
  </si>
  <si>
    <t>Grupp G</t>
  </si>
  <si>
    <t xml:space="preserve">        Tyskland</t>
  </si>
  <si>
    <t xml:space="preserve">        Portugal</t>
  </si>
  <si>
    <t>Tyskland</t>
  </si>
  <si>
    <t>Portugal</t>
  </si>
  <si>
    <t xml:space="preserve">        Ghana</t>
  </si>
  <si>
    <t xml:space="preserve">        USA</t>
  </si>
  <si>
    <t>Ghana</t>
  </si>
  <si>
    <t>USA</t>
  </si>
  <si>
    <t>Grupp H</t>
  </si>
  <si>
    <t xml:space="preserve">        Belgien</t>
  </si>
  <si>
    <t xml:space="preserve">        Algeriet</t>
  </si>
  <si>
    <t>Belgien</t>
  </si>
  <si>
    <t>Algeriet</t>
  </si>
  <si>
    <t xml:space="preserve">        Ryssland</t>
  </si>
  <si>
    <t xml:space="preserve">        Sydkorea</t>
  </si>
  <si>
    <t>Ryssland</t>
  </si>
  <si>
    <t>Sydkorea</t>
  </si>
  <si>
    <t>Mitt tips</t>
  </si>
  <si>
    <t>Resultat &amp; tabell</t>
  </si>
  <si>
    <t>Utfall</t>
  </si>
  <si>
    <t>Utfall likare</t>
  </si>
  <si>
    <t>SUMMA</t>
  </si>
  <si>
    <t>1.</t>
  </si>
  <si>
    <t>2.</t>
  </si>
  <si>
    <t>3.</t>
  </si>
  <si>
    <t>4.</t>
  </si>
  <si>
    <t xml:space="preserve">Regler:  </t>
  </si>
  <si>
    <t>Rätt resultat = 1 poäng</t>
  </si>
  <si>
    <t>Rätt tipstecken = 1 poäng</t>
  </si>
  <si>
    <t>Rätt placeringar i gruppen = 6 poäng</t>
  </si>
  <si>
    <t>2 st rätt placeringar i gruppen = 3 poäng</t>
  </si>
  <si>
    <t>1 st rätt placering i gruppen = 1 poäng</t>
  </si>
  <si>
    <t>Rätt skyttekung = 5 poäng</t>
  </si>
  <si>
    <t>Rätt världsmästare = 10 poäng</t>
  </si>
  <si>
    <t>Silvermedalj</t>
  </si>
  <si>
    <t>Bronsmedalj</t>
  </si>
  <si>
    <t>Silvermedalj = 5 poäng</t>
  </si>
  <si>
    <t>Bronsmedalj = 3 poäng</t>
  </si>
  <si>
    <t>Namn:  ______________________________</t>
  </si>
  <si>
    <t xml:space="preserve">Tel:   </t>
  </si>
  <si>
    <t>_______________________</t>
  </si>
  <si>
    <t>Spanien</t>
  </si>
  <si>
    <t>Holland</t>
  </si>
  <si>
    <t>Chile</t>
  </si>
  <si>
    <t>Australien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</si>
</sst>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13" x14ac:knownFonts="1">
    <font>
      <sz val="11"/>
      <color theme="1"/>
      <name val="Calibri"/>
      <family val="2"/>
      <scheme val="minor"/>
    </font>
    <font>
      <b/>
      <sz val="10"/>
      <color rgb="FF0A0A0A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3.75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7999816888943144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79998168889431442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79998168889431442"/>
      </left>
      <right/>
      <top style="thin">
        <color theme="3" tint="0.59999389629810485"/>
      </top>
      <bottom/>
      <diagonal/>
    </border>
    <border>
      <left/>
      <right style="thin">
        <color theme="3" tint="0.79998168889431442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6" fontId="5" fillId="2" borderId="10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1" fontId="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3" fillId="2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16" fontId="7" fillId="2" borderId="10" xfId="0" applyNumberFormat="1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164" fontId="7" fillId="2" borderId="10" xfId="0" applyNumberFormat="1" applyFont="1" applyFill="1" applyBorder="1" applyAlignment="1">
      <alignment horizontal="left" vertical="center"/>
    </xf>
    <xf numFmtId="49" fontId="5" fillId="4" borderId="16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horizontal="left" vertical="center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8" fillId="0" borderId="0" xfId="0" applyFont="1"/>
    <xf numFmtId="0" fontId="3" fillId="2" borderId="0" xfId="0" applyFont="1" applyFill="1" applyBorder="1" applyAlignment="1" applyProtection="1">
      <alignment horizontal="center" vertical="center"/>
      <protection hidden="1"/>
    </xf>
    <xf numFmtId="164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8" fillId="2" borderId="0" xfId="0" applyFont="1" applyFill="1"/>
    <xf numFmtId="0" fontId="5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righ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/>
      <protection hidden="1"/>
    </xf>
    <xf numFmtId="164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vertical="center"/>
      <protection hidden="1"/>
    </xf>
    <xf numFmtId="164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7" fillId="2" borderId="0" xfId="0" applyFont="1" applyFill="1" applyAlignment="1" applyProtection="1">
      <alignment horizontal="left" vertical="center"/>
      <protection hidden="1"/>
    </xf>
    <xf numFmtId="164" fontId="7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 applyProtection="1">
      <alignment horizontal="center" vertical="center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JO14/AppData/Local/Microsoft/Windows/Temporary%20Internet%20Files/Content.IE5/JNQIXZU4/VM-tipset-2014-1,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äng &amp; instruktioner"/>
      <sheetName val="Resultat &amp; tabell"/>
      <sheetName val="Mitt tips"/>
    </sheetNames>
    <sheetDataSet>
      <sheetData sheetId="0"/>
      <sheetData sheetId="1">
        <row r="4">
          <cell r="G4">
            <v>0</v>
          </cell>
          <cell r="I4">
            <v>0</v>
          </cell>
          <cell r="J4">
            <v>0</v>
          </cell>
          <cell r="M4">
            <v>0</v>
          </cell>
        </row>
        <row r="5">
          <cell r="G5">
            <v>0</v>
          </cell>
          <cell r="I5">
            <v>0</v>
          </cell>
          <cell r="J5">
            <v>0</v>
          </cell>
          <cell r="M5">
            <v>0</v>
          </cell>
        </row>
        <row r="6">
          <cell r="G6">
            <v>0</v>
          </cell>
          <cell r="I6">
            <v>0</v>
          </cell>
          <cell r="J6">
            <v>0</v>
          </cell>
          <cell r="M6">
            <v>0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0</v>
          </cell>
          <cell r="I8">
            <v>0</v>
          </cell>
          <cell r="J8">
            <v>0</v>
          </cell>
        </row>
        <row r="9">
          <cell r="G9">
            <v>0</v>
          </cell>
          <cell r="I9">
            <v>0</v>
          </cell>
          <cell r="J9">
            <v>0</v>
          </cell>
        </row>
        <row r="22">
          <cell r="G22">
            <v>0</v>
          </cell>
          <cell r="I22">
            <v>0</v>
          </cell>
          <cell r="J22">
            <v>0</v>
          </cell>
        </row>
        <row r="23">
          <cell r="G23">
            <v>0</v>
          </cell>
          <cell r="I23">
            <v>0</v>
          </cell>
          <cell r="J23">
            <v>0</v>
          </cell>
        </row>
        <row r="24">
          <cell r="G24">
            <v>0</v>
          </cell>
          <cell r="I24">
            <v>0</v>
          </cell>
          <cell r="J24">
            <v>0</v>
          </cell>
        </row>
        <row r="25">
          <cell r="G25">
            <v>0</v>
          </cell>
          <cell r="I25">
            <v>0</v>
          </cell>
          <cell r="J25">
            <v>0</v>
          </cell>
        </row>
        <row r="26">
          <cell r="G26">
            <v>0</v>
          </cell>
          <cell r="I26">
            <v>0</v>
          </cell>
          <cell r="J26">
            <v>0</v>
          </cell>
        </row>
        <row r="27">
          <cell r="G27">
            <v>0</v>
          </cell>
          <cell r="I27">
            <v>0</v>
          </cell>
          <cell r="J27">
            <v>0</v>
          </cell>
        </row>
        <row r="31">
          <cell r="G31">
            <v>0</v>
          </cell>
          <cell r="I31">
            <v>0</v>
          </cell>
          <cell r="J31">
            <v>0</v>
          </cell>
        </row>
        <row r="32">
          <cell r="G32">
            <v>0</v>
          </cell>
          <cell r="I32">
            <v>0</v>
          </cell>
          <cell r="J32">
            <v>0</v>
          </cell>
        </row>
        <row r="33">
          <cell r="G33">
            <v>0</v>
          </cell>
          <cell r="I33">
            <v>0</v>
          </cell>
          <cell r="J33">
            <v>0</v>
          </cell>
        </row>
        <row r="34">
          <cell r="G34">
            <v>0</v>
          </cell>
          <cell r="I34">
            <v>0</v>
          </cell>
          <cell r="J34">
            <v>0</v>
          </cell>
        </row>
        <row r="35">
          <cell r="G35">
            <v>0</v>
          </cell>
          <cell r="I35">
            <v>0</v>
          </cell>
          <cell r="J35">
            <v>0</v>
          </cell>
        </row>
        <row r="36">
          <cell r="G36">
            <v>0</v>
          </cell>
          <cell r="I36">
            <v>0</v>
          </cell>
          <cell r="J36">
            <v>0</v>
          </cell>
        </row>
        <row r="40">
          <cell r="G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I41">
            <v>0</v>
          </cell>
          <cell r="J41">
            <v>0</v>
          </cell>
        </row>
        <row r="42">
          <cell r="G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I44">
            <v>0</v>
          </cell>
          <cell r="J44">
            <v>0</v>
          </cell>
        </row>
        <row r="45">
          <cell r="G45">
            <v>0</v>
          </cell>
          <cell r="I45">
            <v>0</v>
          </cell>
          <cell r="J45">
            <v>0</v>
          </cell>
        </row>
        <row r="49">
          <cell r="G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I52">
            <v>0</v>
          </cell>
          <cell r="J52">
            <v>0</v>
          </cell>
        </row>
        <row r="53">
          <cell r="G53">
            <v>0</v>
          </cell>
          <cell r="I53">
            <v>0</v>
          </cell>
          <cell r="J53">
            <v>0</v>
          </cell>
        </row>
        <row r="54">
          <cell r="G54">
            <v>0</v>
          </cell>
          <cell r="I54">
            <v>0</v>
          </cell>
          <cell r="J54">
            <v>0</v>
          </cell>
        </row>
        <row r="58">
          <cell r="G58">
            <v>0</v>
          </cell>
          <cell r="I58">
            <v>0</v>
          </cell>
          <cell r="J58">
            <v>0</v>
          </cell>
        </row>
        <row r="59">
          <cell r="G59">
            <v>0</v>
          </cell>
          <cell r="I59">
            <v>0</v>
          </cell>
          <cell r="J59">
            <v>0</v>
          </cell>
        </row>
        <row r="60">
          <cell r="G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I61">
            <v>0</v>
          </cell>
          <cell r="J61">
            <v>0</v>
          </cell>
        </row>
        <row r="62">
          <cell r="G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I63">
            <v>0</v>
          </cell>
          <cell r="J63">
            <v>0</v>
          </cell>
        </row>
        <row r="67">
          <cell r="G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I69">
            <v>0</v>
          </cell>
          <cell r="J69">
            <v>0</v>
          </cell>
        </row>
        <row r="70">
          <cell r="G70">
            <v>0</v>
          </cell>
          <cell r="I70">
            <v>0</v>
          </cell>
          <cell r="J70">
            <v>0</v>
          </cell>
        </row>
        <row r="71">
          <cell r="G71">
            <v>0</v>
          </cell>
          <cell r="I71">
            <v>0</v>
          </cell>
          <cell r="J71">
            <v>0</v>
          </cell>
        </row>
        <row r="72">
          <cell r="G72">
            <v>0</v>
          </cell>
          <cell r="I72">
            <v>0</v>
          </cell>
          <cell r="J72">
            <v>0</v>
          </cell>
        </row>
        <row r="76">
          <cell r="F76" t="str">
            <v>Tvåa grupp B</v>
          </cell>
        </row>
        <row r="94">
          <cell r="D94" t="str">
            <v>Segrare match 57</v>
          </cell>
          <cell r="F94" t="str">
            <v>Segrare match 58</v>
          </cell>
        </row>
        <row r="95">
          <cell r="D95" t="str">
            <v>Segrare match 59</v>
          </cell>
          <cell r="F95" t="str">
            <v>Segrare match 60</v>
          </cell>
        </row>
        <row r="99">
          <cell r="D99" t="str">
            <v xml:space="preserve"> Förlorare match 61</v>
          </cell>
          <cell r="F99" t="str">
            <v xml:space="preserve"> Förlorare match 62</v>
          </cell>
        </row>
        <row r="103">
          <cell r="D103" t="str">
            <v>Segrare match 61</v>
          </cell>
          <cell r="F103" t="str">
            <v>Segrare match 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82"/>
  <sheetViews>
    <sheetView tabSelected="1" workbookViewId="0">
      <selection activeCell="M70" sqref="M70"/>
    </sheetView>
  </sheetViews>
  <sheetFormatPr defaultRowHeight="14.25" customHeight="1" x14ac:dyDescent="0.25"/>
  <cols>
    <col min="1" max="1" width="2.85546875" style="12" customWidth="1"/>
    <col min="2" max="2" width="5.85546875" style="11" customWidth="1"/>
    <col min="3" max="3" width="6.28515625" style="91" bestFit="1" customWidth="1"/>
    <col min="4" max="4" width="17.7109375" style="91" customWidth="1"/>
    <col min="5" max="5" width="1.5703125" style="76" bestFit="1" customWidth="1"/>
    <col min="6" max="6" width="17.7109375" style="91" customWidth="1"/>
    <col min="7" max="7" width="4.85546875" style="76" customWidth="1"/>
    <col min="8" max="8" width="1.5703125" style="76" bestFit="1" customWidth="1"/>
    <col min="9" max="9" width="4.85546875" style="76" customWidth="1"/>
    <col min="10" max="10" width="6.42578125" style="76" bestFit="1" customWidth="1"/>
    <col min="11" max="11" width="6.42578125" style="4" customWidth="1"/>
    <col min="12" max="12" width="5.85546875" style="5" customWidth="1"/>
    <col min="13" max="13" width="20.5703125" style="8" bestFit="1" customWidth="1"/>
    <col min="14" max="14" width="5.7109375" style="133" customWidth="1"/>
    <col min="15" max="15" width="6.7109375" style="131" bestFit="1" customWidth="1"/>
    <col min="16" max="17" width="5.7109375" style="8" customWidth="1"/>
    <col min="18" max="18" width="5.85546875" style="8" customWidth="1"/>
    <col min="19" max="19" width="15" style="75" bestFit="1" customWidth="1"/>
    <col min="20" max="21" width="6.7109375" style="76" customWidth="1"/>
    <col min="22" max="22" width="19.42578125" style="76" customWidth="1"/>
    <col min="23" max="23" width="13.42578125" style="77" customWidth="1"/>
    <col min="24" max="24" width="6.42578125" style="12" customWidth="1"/>
    <col min="25" max="25" width="5.7109375" style="12" customWidth="1"/>
    <col min="26" max="26" width="16.28515625" style="55" hidden="1" customWidth="1"/>
    <col min="27" max="27" width="7.140625" style="56" hidden="1" customWidth="1"/>
    <col min="28" max="29" width="5.7109375" style="56" hidden="1" customWidth="1"/>
    <col min="30" max="30" width="16.28515625" style="55" hidden="1" customWidth="1"/>
    <col min="31" max="31" width="7.140625" style="15" hidden="1" customWidth="1"/>
    <col min="32" max="32" width="5.42578125" style="16" hidden="1" customWidth="1"/>
    <col min="33" max="33" width="4.7109375" style="16" hidden="1" customWidth="1"/>
    <col min="34" max="38" width="9.140625" style="15" hidden="1" customWidth="1"/>
    <col min="39" max="39" width="9.85546875" style="15" hidden="1" customWidth="1"/>
    <col min="40" max="40" width="13.85546875" style="15" hidden="1" customWidth="1"/>
    <col min="41" max="41" width="5.7109375" style="15" hidden="1" customWidth="1"/>
    <col min="42" max="42" width="3.85546875" style="15" hidden="1" customWidth="1"/>
    <col min="43" max="43" width="3.28515625" style="15" hidden="1" customWidth="1"/>
    <col min="44" max="44" width="3.7109375" style="15" hidden="1" customWidth="1"/>
    <col min="45" max="45" width="9.140625" style="15" hidden="1" customWidth="1"/>
    <col min="46" max="46" width="4.85546875" style="15" hidden="1" customWidth="1"/>
    <col min="47" max="47" width="13.85546875" style="15" hidden="1" customWidth="1"/>
    <col min="48" max="48" width="5.7109375" style="15" hidden="1" customWidth="1"/>
    <col min="49" max="51" width="4.7109375" style="15" hidden="1" customWidth="1"/>
    <col min="52" max="52" width="5.85546875" style="80" hidden="1" customWidth="1"/>
    <col min="53" max="53" width="6.28515625" style="95" hidden="1" customWidth="1"/>
    <col min="54" max="54" width="16.28515625" style="95" hidden="1" customWidth="1"/>
    <col min="55" max="55" width="1.5703125" style="96" hidden="1" customWidth="1"/>
    <col min="56" max="56" width="16.28515625" style="95" hidden="1" customWidth="1"/>
    <col min="57" max="57" width="4.85546875" style="96" hidden="1" customWidth="1"/>
    <col min="58" max="58" width="1.5703125" style="96" hidden="1" customWidth="1"/>
    <col min="59" max="59" width="4.85546875" style="96" hidden="1" customWidth="1"/>
    <col min="60" max="60" width="6.42578125" style="96" hidden="1" customWidth="1"/>
    <col min="61" max="61" width="6.42578125" style="20" hidden="1" customWidth="1"/>
    <col min="62" max="62" width="5.85546875" style="21" hidden="1" customWidth="1"/>
    <col min="63" max="63" width="28.85546875" style="22" hidden="1" customWidth="1"/>
    <col min="64" max="64" width="34" style="80" hidden="1" customWidth="1"/>
    <col min="65" max="65" width="18.7109375" style="132" hidden="1" customWidth="1"/>
    <col min="66" max="66" width="16.28515625" style="21" hidden="1" customWidth="1"/>
    <col min="67" max="67" width="5.7109375" style="21" hidden="1" customWidth="1"/>
    <col min="68" max="68" width="13.85546875" style="12" customWidth="1"/>
    <col min="69" max="70" width="5.7109375" style="12" bestFit="1" customWidth="1"/>
    <col min="71" max="16384" width="9.140625" style="12"/>
  </cols>
  <sheetData>
    <row r="2" spans="2:67" ht="15" x14ac:dyDescent="0.25">
      <c r="B2" s="1" t="s">
        <v>0</v>
      </c>
      <c r="C2" s="2"/>
      <c r="D2" s="2"/>
      <c r="E2" s="3"/>
      <c r="F2" s="2"/>
      <c r="G2" s="3"/>
      <c r="H2" s="3"/>
      <c r="I2" s="3"/>
      <c r="J2" s="3"/>
      <c r="M2" s="6"/>
      <c r="N2" s="7"/>
      <c r="O2" s="7"/>
      <c r="P2" s="7"/>
      <c r="Q2" s="7"/>
      <c r="S2" s="9" t="s">
        <v>1</v>
      </c>
      <c r="T2" s="10"/>
      <c r="U2" s="10"/>
      <c r="V2" s="10"/>
      <c r="W2" s="11"/>
      <c r="X2" s="11"/>
      <c r="Z2" s="13"/>
      <c r="AA2" s="14"/>
      <c r="AB2" s="14"/>
      <c r="AC2" s="14"/>
      <c r="AD2" s="13"/>
      <c r="AZ2" s="17" t="s">
        <v>0</v>
      </c>
      <c r="BA2" s="18"/>
      <c r="BB2" s="18"/>
      <c r="BC2" s="19"/>
      <c r="BD2" s="18"/>
      <c r="BE2" s="19"/>
      <c r="BF2" s="19"/>
      <c r="BG2" s="19"/>
      <c r="BH2" s="19"/>
      <c r="BK2" s="10" t="s">
        <v>1</v>
      </c>
      <c r="BL2" s="11"/>
      <c r="BM2" s="11"/>
      <c r="BN2" s="22"/>
      <c r="BO2" s="22"/>
    </row>
    <row r="3" spans="2:67" ht="12.75" x14ac:dyDescent="0.25">
      <c r="B3" s="23" t="s">
        <v>2</v>
      </c>
      <c r="C3" s="24" t="s">
        <v>3</v>
      </c>
      <c r="D3" s="159" t="s">
        <v>2</v>
      </c>
      <c r="E3" s="160"/>
      <c r="F3" s="161"/>
      <c r="G3" s="162" t="s">
        <v>4</v>
      </c>
      <c r="H3" s="162"/>
      <c r="I3" s="162"/>
      <c r="J3" s="25" t="s">
        <v>5</v>
      </c>
      <c r="K3" s="26" t="s">
        <v>6</v>
      </c>
      <c r="M3" s="27" t="s">
        <v>0</v>
      </c>
      <c r="N3" s="28" t="s">
        <v>6</v>
      </c>
      <c r="O3" s="28" t="s">
        <v>7</v>
      </c>
      <c r="P3" s="28" t="s">
        <v>8</v>
      </c>
      <c r="Q3" s="29" t="s">
        <v>9</v>
      </c>
      <c r="S3" s="30" t="s">
        <v>10</v>
      </c>
      <c r="T3" s="160" t="s">
        <v>11</v>
      </c>
      <c r="U3" s="160"/>
      <c r="V3" s="160"/>
      <c r="W3" s="160"/>
      <c r="X3" s="31" t="s">
        <v>6</v>
      </c>
      <c r="Z3" s="32" t="s">
        <v>12</v>
      </c>
      <c r="AA3" s="32" t="s">
        <v>6</v>
      </c>
      <c r="AB3" s="32" t="s">
        <v>7</v>
      </c>
      <c r="AC3" s="32" t="s">
        <v>8</v>
      </c>
      <c r="AD3" s="32" t="s">
        <v>13</v>
      </c>
      <c r="AE3" s="32" t="s">
        <v>6</v>
      </c>
      <c r="AF3" s="32" t="s">
        <v>7</v>
      </c>
      <c r="AG3" s="32" t="s">
        <v>8</v>
      </c>
      <c r="AI3" s="33" t="s">
        <v>14</v>
      </c>
      <c r="AJ3" s="33" t="s">
        <v>15</v>
      </c>
      <c r="AK3" s="33" t="s">
        <v>16</v>
      </c>
      <c r="AL3" s="32" t="s">
        <v>17</v>
      </c>
      <c r="AM3" s="32" t="s">
        <v>18</v>
      </c>
      <c r="AN3" s="32" t="s">
        <v>19</v>
      </c>
      <c r="AO3" s="32" t="s">
        <v>6</v>
      </c>
      <c r="AP3" s="32" t="s">
        <v>7</v>
      </c>
      <c r="AQ3" s="32" t="s">
        <v>8</v>
      </c>
      <c r="AR3" s="33" t="s">
        <v>20</v>
      </c>
      <c r="AT3" s="32" t="s">
        <v>21</v>
      </c>
      <c r="AU3" s="32" t="s">
        <v>19</v>
      </c>
      <c r="AV3" s="32" t="s">
        <v>6</v>
      </c>
      <c r="AW3" s="32" t="s">
        <v>7</v>
      </c>
      <c r="AX3" s="32" t="s">
        <v>8</v>
      </c>
      <c r="AY3" s="33" t="s">
        <v>20</v>
      </c>
      <c r="AZ3" s="34" t="s">
        <v>2</v>
      </c>
      <c r="BA3" s="35" t="s">
        <v>3</v>
      </c>
      <c r="BB3" s="163" t="s">
        <v>2</v>
      </c>
      <c r="BC3" s="164"/>
      <c r="BD3" s="165"/>
      <c r="BE3" s="164" t="s">
        <v>4</v>
      </c>
      <c r="BF3" s="164"/>
      <c r="BG3" s="164"/>
      <c r="BH3" s="36" t="s">
        <v>5</v>
      </c>
      <c r="BI3" s="37" t="s">
        <v>6</v>
      </c>
      <c r="BK3" s="23" t="s">
        <v>10</v>
      </c>
      <c r="BL3" s="25" t="s">
        <v>22</v>
      </c>
      <c r="BM3" s="31" t="s">
        <v>6</v>
      </c>
      <c r="BN3" s="38"/>
      <c r="BO3" s="38"/>
    </row>
    <row r="4" spans="2:67" ht="15" x14ac:dyDescent="0.25">
      <c r="B4" s="39">
        <v>1</v>
      </c>
      <c r="C4" s="40">
        <v>41802</v>
      </c>
      <c r="D4" s="153" t="s">
        <v>23</v>
      </c>
      <c r="E4" s="42" t="s">
        <v>24</v>
      </c>
      <c r="F4" s="154" t="s">
        <v>25</v>
      </c>
      <c r="G4" s="44"/>
      <c r="H4" s="45" t="s">
        <v>24</v>
      </c>
      <c r="I4" s="46"/>
      <c r="J4" s="46"/>
      <c r="K4" s="47"/>
      <c r="L4" s="48">
        <v>1</v>
      </c>
      <c r="M4" s="49" t="s">
        <v>94</v>
      </c>
      <c r="N4" s="50"/>
      <c r="O4" s="51"/>
      <c r="P4" s="51"/>
      <c r="Q4" s="52"/>
      <c r="S4" s="53" t="s">
        <v>27</v>
      </c>
      <c r="T4" s="156"/>
      <c r="U4" s="157"/>
      <c r="V4" s="157"/>
      <c r="W4" s="158"/>
      <c r="X4" s="54"/>
      <c r="Z4" s="55" t="s">
        <v>26</v>
      </c>
      <c r="AA4" s="56">
        <f>IF(G4="",0,IF($G4&lt;$I4,0,IF($G4=$I4,1,3)))</f>
        <v>0</v>
      </c>
      <c r="AB4" s="56">
        <f t="shared" ref="AB4:AB9" si="0">G4</f>
        <v>0</v>
      </c>
      <c r="AC4" s="56">
        <f t="shared" ref="AC4:AC9" si="1">I4</f>
        <v>0</v>
      </c>
      <c r="AD4" s="55" t="s">
        <v>28</v>
      </c>
      <c r="AE4" s="56">
        <f>IF(I4="",0,IF(I4&lt;G4,0,IF(G4=I4,1,3)))</f>
        <v>0</v>
      </c>
      <c r="AF4" s="16">
        <f t="shared" ref="AF4:AF9" si="2">I4</f>
        <v>0</v>
      </c>
      <c r="AG4" s="16">
        <f t="shared" ref="AG4:AG9" si="3">G4</f>
        <v>0</v>
      </c>
      <c r="AI4" s="15">
        <f>RANK($AJ4,$AJ$4:$AJ$7,1)+COUNTIF($AJ$4:$AJ4,$AJ4)-1</f>
        <v>1</v>
      </c>
      <c r="AJ4" s="15">
        <f>AK4+AL4+AM4</f>
        <v>1</v>
      </c>
      <c r="AK4" s="15">
        <f>SUMPRODUCT(($AO$4:$AO$7=AO4)*($AR$4:$AR$7=AR4)*($AP$4:$AP$7&gt;AP4))</f>
        <v>0</v>
      </c>
      <c r="AL4" s="15">
        <f>SUMPRODUCT(($AO$4:$AO$7=AO4)*($AR$4:$AR$7&gt;AR4))</f>
        <v>0</v>
      </c>
      <c r="AM4" s="15">
        <f>RANK(AO4,$AO$4:$AO$7)</f>
        <v>1</v>
      </c>
      <c r="AN4" s="55" t="s">
        <v>26</v>
      </c>
      <c r="AO4" s="15">
        <f>SUMIF($Z$4:$Z$9,$AN4,$AA$4:$AA$9)+SUMIF($AD$4:$AD$9,$AN4,$AE$4:$AE$9)</f>
        <v>0</v>
      </c>
      <c r="AP4" s="15">
        <f>SUMIF($Z$4:$Z$9,AN4,$AB$4:$AB$9)+SUMIF($AD$4:$AD$9,AN4,$AF$4:$AF$9)</f>
        <v>0</v>
      </c>
      <c r="AQ4" s="15">
        <f>SUMIF($AD$4:$AD$9,AN4,$AG$4:$AG$9)+SUMIF($Z$4:$Z$9,AN4,$AC$4:$AC$9)</f>
        <v>0</v>
      </c>
      <c r="AR4" s="15">
        <f>AP4-AQ4</f>
        <v>0</v>
      </c>
      <c r="AT4" s="15">
        <v>1</v>
      </c>
      <c r="AU4" s="15" t="str">
        <f>VLOOKUP($AT4,$AI$4:$AR$7,6,FALSE)</f>
        <v>Brasilien</v>
      </c>
      <c r="AV4" s="15">
        <f>VLOOKUP($AU4,$AN$4:$AR$7,2,FALSE)</f>
        <v>0</v>
      </c>
      <c r="AW4" s="15">
        <f t="shared" ref="AW4:AW7" si="4">VLOOKUP($AU4,$AN$4:$AR$7,3,FALSE)</f>
        <v>0</v>
      </c>
      <c r="AX4" s="15">
        <f>VLOOKUP($AU4,$AN$4:$AR$7,4,FALSE)</f>
        <v>0</v>
      </c>
      <c r="AY4" s="15">
        <f>VLOOKUP($AU4,$AN$4:$AR$7,5,FALSE)</f>
        <v>0</v>
      </c>
      <c r="AZ4" s="57">
        <v>1</v>
      </c>
      <c r="BA4" s="58">
        <v>41803</v>
      </c>
      <c r="BB4" s="59" t="s">
        <v>26</v>
      </c>
      <c r="BC4" s="60" t="s">
        <v>24</v>
      </c>
      <c r="BD4" s="61" t="s">
        <v>28</v>
      </c>
      <c r="BE4" s="62">
        <f>IF(G4='[1]Resultat &amp; tabell'!$G4,2,0)</f>
        <v>2</v>
      </c>
      <c r="BF4" s="63" t="s">
        <v>24</v>
      </c>
      <c r="BG4" s="62">
        <f>IF(I4='[1]Resultat &amp; tabell'!$I4,2,0)</f>
        <v>2</v>
      </c>
      <c r="BH4" s="62">
        <f>IF(J4='[1]Resultat &amp; tabell'!$J4,1,0)</f>
        <v>1</v>
      </c>
      <c r="BI4" s="64">
        <f>SUM(BE4+BG4+BH4)</f>
        <v>5</v>
      </c>
      <c r="BJ4" s="65"/>
      <c r="BK4" s="53" t="s">
        <v>29</v>
      </c>
      <c r="BL4" s="66"/>
      <c r="BM4" s="67" t="e">
        <f>IF(#REF!='[1]Resultat &amp; tabell'!$M4,20,0)</f>
        <v>#REF!</v>
      </c>
      <c r="BN4" s="68"/>
      <c r="BO4" s="68"/>
    </row>
    <row r="5" spans="2:67" ht="15" x14ac:dyDescent="0.25">
      <c r="B5" s="39">
        <v>2</v>
      </c>
      <c r="C5" s="69">
        <v>41803.541666666664</v>
      </c>
      <c r="D5" s="153" t="s">
        <v>30</v>
      </c>
      <c r="E5" s="42" t="s">
        <v>24</v>
      </c>
      <c r="F5" s="154" t="s">
        <v>31</v>
      </c>
      <c r="G5" s="44"/>
      <c r="H5" s="45" t="s">
        <v>24</v>
      </c>
      <c r="I5" s="46"/>
      <c r="J5" s="46"/>
      <c r="K5" s="47"/>
      <c r="L5" s="5">
        <v>2</v>
      </c>
      <c r="M5" s="70" t="s">
        <v>95</v>
      </c>
      <c r="N5" s="71"/>
      <c r="O5" s="71"/>
      <c r="P5" s="71"/>
      <c r="Q5" s="72"/>
      <c r="S5" s="53" t="s">
        <v>33</v>
      </c>
      <c r="T5" s="156"/>
      <c r="U5" s="157"/>
      <c r="V5" s="157"/>
      <c r="W5" s="158"/>
      <c r="X5" s="54"/>
      <c r="Z5" s="55" t="s">
        <v>32</v>
      </c>
      <c r="AA5" s="56">
        <f t="shared" ref="AA5:AA9" si="5">IF(G5="",0,IF($G5&lt;$I5,0,IF($G5=$I5,1,3)))</f>
        <v>0</v>
      </c>
      <c r="AB5" s="56">
        <f t="shared" si="0"/>
        <v>0</v>
      </c>
      <c r="AC5" s="56">
        <f t="shared" si="1"/>
        <v>0</v>
      </c>
      <c r="AD5" s="55" t="s">
        <v>34</v>
      </c>
      <c r="AE5" s="56">
        <f t="shared" ref="AE5:AE9" si="6">IF(I5="",0,IF(I5&lt;G5,0,IF(G5=I5,1,3)))</f>
        <v>0</v>
      </c>
      <c r="AF5" s="16">
        <f t="shared" si="2"/>
        <v>0</v>
      </c>
      <c r="AG5" s="16">
        <f t="shared" si="3"/>
        <v>0</v>
      </c>
      <c r="AI5" s="15">
        <f>RANK($AJ5,$AJ$4:$AJ$7,1)+COUNTIF($AJ$4:$AJ5,$AJ5)-1</f>
        <v>2</v>
      </c>
      <c r="AJ5" s="15">
        <f t="shared" ref="AJ5:AJ7" si="7">AK5+AL5+AM5</f>
        <v>1</v>
      </c>
      <c r="AK5" s="15">
        <f t="shared" ref="AK5:AK7" si="8">SUMPRODUCT(($AO$4:$AO$7=AO5)*($AR$4:$AR$7=AR5)*($AP$4:$AP$7&gt;AP5))</f>
        <v>0</v>
      </c>
      <c r="AL5" s="15">
        <f t="shared" ref="AL5:AL7" si="9">SUMPRODUCT(($AO$4:$AO$7=AO5)*($AR$4:$AR$7&gt;AR5))</f>
        <v>0</v>
      </c>
      <c r="AM5" s="15">
        <f t="shared" ref="AM5:AM7" si="10">RANK(AO5,$AO$4:$AO$7)</f>
        <v>1</v>
      </c>
      <c r="AN5" s="55" t="s">
        <v>32</v>
      </c>
      <c r="AO5" s="15">
        <f t="shared" ref="AO5:AO7" si="11">SUMIF($Z$4:$Z$9,$AN5,$AA$4:$AA$9)+SUMIF($AD$4:$AD$9,$AN5,$AE$4:$AE$9)</f>
        <v>0</v>
      </c>
      <c r="AP5" s="15">
        <f>SUMIF($Z$4:$Z$9,AN5,$AB$4:$AB$9)+SUMIF($AD$4:$AD$9,AN5,$AF$4:$AF$9)</f>
        <v>0</v>
      </c>
      <c r="AQ5" s="15">
        <f t="shared" ref="AQ5:AQ7" si="12">SUMIF($AD$4:$AD$9,AN5,$AG$4:$AG$9)+SUMIF($Z$4:$Z$9,AN5,$AC$4:$AC$9)</f>
        <v>0</v>
      </c>
      <c r="AR5" s="15">
        <f t="shared" ref="AR5:AR7" si="13">AP5-AQ5</f>
        <v>0</v>
      </c>
      <c r="AT5" s="15">
        <v>2</v>
      </c>
      <c r="AU5" s="15" t="str">
        <f t="shared" ref="AU5:AU7" si="14">VLOOKUP($AT5,$AI$4:$AR$7,6,FALSE)</f>
        <v>Mexiko</v>
      </c>
      <c r="AV5" s="15">
        <f t="shared" ref="AV5:AV7" si="15">VLOOKUP($AU5,$AN$4:$AR$7,2,FALSE)</f>
        <v>0</v>
      </c>
      <c r="AW5" s="15">
        <f t="shared" si="4"/>
        <v>0</v>
      </c>
      <c r="AX5" s="15">
        <f t="shared" ref="AX5:AX7" si="16">VLOOKUP($AU5,$AN$4:$AR$7,4,FALSE)</f>
        <v>0</v>
      </c>
      <c r="AY5" s="15">
        <f t="shared" ref="AY5:AY7" si="17">VLOOKUP($AU5,$AN$4:$AR$7,5,FALSE)</f>
        <v>0</v>
      </c>
      <c r="AZ5" s="57">
        <v>2</v>
      </c>
      <c r="BA5" s="73">
        <v>41803.541666666664</v>
      </c>
      <c r="BB5" s="59" t="s">
        <v>32</v>
      </c>
      <c r="BC5" s="60" t="s">
        <v>24</v>
      </c>
      <c r="BD5" s="61" t="s">
        <v>34</v>
      </c>
      <c r="BE5" s="62">
        <f>IF(G5='[1]Resultat &amp; tabell'!$G5,2,0)</f>
        <v>2</v>
      </c>
      <c r="BF5" s="63" t="s">
        <v>24</v>
      </c>
      <c r="BG5" s="62">
        <f>IF(I5='[1]Resultat &amp; tabell'!$I5,2,0)</f>
        <v>2</v>
      </c>
      <c r="BH5" s="62">
        <f>IF(J5='[1]Resultat &amp; tabell'!$J5,1,0)</f>
        <v>1</v>
      </c>
      <c r="BI5" s="64">
        <f t="shared" ref="BI5:BI9" si="18">SUM(BE5+BG5+BH5)</f>
        <v>5</v>
      </c>
      <c r="BK5" s="53" t="s">
        <v>27</v>
      </c>
      <c r="BL5" s="74"/>
      <c r="BM5" s="67">
        <f>IF(T4='[1]Resultat &amp; tabell'!$M5,20,0)</f>
        <v>20</v>
      </c>
      <c r="BN5" s="68"/>
      <c r="BO5" s="68"/>
    </row>
    <row r="6" spans="2:67" ht="15" x14ac:dyDescent="0.25">
      <c r="B6" s="39">
        <v>17</v>
      </c>
      <c r="C6" s="69">
        <v>41807.666666666664</v>
      </c>
      <c r="D6" s="155" t="s">
        <v>23</v>
      </c>
      <c r="E6" s="42" t="s">
        <v>24</v>
      </c>
      <c r="F6" s="154" t="s">
        <v>30</v>
      </c>
      <c r="G6" s="44"/>
      <c r="H6" s="45" t="s">
        <v>24</v>
      </c>
      <c r="I6" s="46"/>
      <c r="J6" s="46"/>
      <c r="K6" s="47"/>
      <c r="L6" s="5">
        <v>3</v>
      </c>
      <c r="M6" s="49" t="s">
        <v>96</v>
      </c>
      <c r="N6" s="51"/>
      <c r="O6" s="51"/>
      <c r="P6" s="51"/>
      <c r="Q6" s="52"/>
      <c r="S6" s="53" t="s">
        <v>106</v>
      </c>
      <c r="T6" s="156"/>
      <c r="U6" s="157"/>
      <c r="V6" s="157"/>
      <c r="W6" s="158"/>
      <c r="X6" s="54"/>
      <c r="Z6" s="55" t="s">
        <v>26</v>
      </c>
      <c r="AA6" s="56">
        <f t="shared" si="5"/>
        <v>0</v>
      </c>
      <c r="AB6" s="56">
        <f t="shared" si="0"/>
        <v>0</v>
      </c>
      <c r="AC6" s="56">
        <f t="shared" si="1"/>
        <v>0</v>
      </c>
      <c r="AD6" s="55" t="s">
        <v>32</v>
      </c>
      <c r="AE6" s="56">
        <f t="shared" si="6"/>
        <v>0</v>
      </c>
      <c r="AF6" s="16">
        <f t="shared" si="2"/>
        <v>0</v>
      </c>
      <c r="AG6" s="16">
        <f t="shared" si="3"/>
        <v>0</v>
      </c>
      <c r="AI6" s="15">
        <f>RANK($AJ6,$AJ$4:$AJ$7,1)+COUNTIF($AJ$4:$AJ6,$AJ6)-1</f>
        <v>3</v>
      </c>
      <c r="AJ6" s="15">
        <f t="shared" si="7"/>
        <v>1</v>
      </c>
      <c r="AK6" s="15">
        <f t="shared" si="8"/>
        <v>0</v>
      </c>
      <c r="AL6" s="15">
        <f t="shared" si="9"/>
        <v>0</v>
      </c>
      <c r="AM6" s="15">
        <f t="shared" si="10"/>
        <v>1</v>
      </c>
      <c r="AN6" s="55" t="s">
        <v>28</v>
      </c>
      <c r="AO6" s="15">
        <f t="shared" si="11"/>
        <v>0</v>
      </c>
      <c r="AP6" s="15">
        <f>SUMIF($Z$4:$Z$9,AN6,$AB$4:$AB$9)+SUMIF($AD$4:$AD$9,AN6,$AF$4:$AF$9)</f>
        <v>0</v>
      </c>
      <c r="AQ6" s="15">
        <f t="shared" si="12"/>
        <v>0</v>
      </c>
      <c r="AR6" s="15">
        <f t="shared" si="13"/>
        <v>0</v>
      </c>
      <c r="AT6" s="15">
        <v>3</v>
      </c>
      <c r="AU6" s="15" t="str">
        <f t="shared" si="14"/>
        <v>Kroatien</v>
      </c>
      <c r="AV6" s="15">
        <f t="shared" si="15"/>
        <v>0</v>
      </c>
      <c r="AW6" s="15">
        <f t="shared" si="4"/>
        <v>0</v>
      </c>
      <c r="AX6" s="15">
        <f t="shared" si="16"/>
        <v>0</v>
      </c>
      <c r="AY6" s="15">
        <f t="shared" si="17"/>
        <v>0</v>
      </c>
      <c r="AZ6" s="57">
        <v>17</v>
      </c>
      <c r="BA6" s="73">
        <v>41807.666666666664</v>
      </c>
      <c r="BB6" s="59" t="s">
        <v>26</v>
      </c>
      <c r="BC6" s="60" t="s">
        <v>24</v>
      </c>
      <c r="BD6" s="61" t="s">
        <v>32</v>
      </c>
      <c r="BE6" s="62">
        <f>IF(G6='[1]Resultat &amp; tabell'!$G6,2,0)</f>
        <v>2</v>
      </c>
      <c r="BF6" s="63" t="s">
        <v>24</v>
      </c>
      <c r="BG6" s="62">
        <f>IF(I6='[1]Resultat &amp; tabell'!$I6,2,0)</f>
        <v>2</v>
      </c>
      <c r="BH6" s="62">
        <f>IF(J6='[1]Resultat &amp; tabell'!$J6,1,0)</f>
        <v>1</v>
      </c>
      <c r="BI6" s="64">
        <f t="shared" si="18"/>
        <v>5</v>
      </c>
      <c r="BK6" s="53" t="s">
        <v>33</v>
      </c>
      <c r="BL6" s="74"/>
      <c r="BM6" s="67">
        <f>IF(T5='[1]Resultat &amp; tabell'!$M6,20,0)</f>
        <v>20</v>
      </c>
      <c r="BN6" s="68"/>
      <c r="BO6" s="68"/>
    </row>
    <row r="7" spans="2:67" ht="15" x14ac:dyDescent="0.25">
      <c r="B7" s="39">
        <v>18</v>
      </c>
      <c r="C7" s="69">
        <v>41808.75</v>
      </c>
      <c r="D7" s="153" t="s">
        <v>31</v>
      </c>
      <c r="E7" s="42" t="s">
        <v>24</v>
      </c>
      <c r="F7" s="154" t="s">
        <v>25</v>
      </c>
      <c r="G7" s="44"/>
      <c r="H7" s="45" t="s">
        <v>24</v>
      </c>
      <c r="I7" s="46"/>
      <c r="J7" s="46"/>
      <c r="K7" s="47"/>
      <c r="L7" s="5">
        <v>4</v>
      </c>
      <c r="M7" s="70" t="s">
        <v>97</v>
      </c>
      <c r="N7" s="71"/>
      <c r="O7" s="71"/>
      <c r="P7" s="71"/>
      <c r="Q7" s="72"/>
      <c r="S7" s="53" t="s">
        <v>107</v>
      </c>
      <c r="T7" s="156"/>
      <c r="U7" s="157"/>
      <c r="V7" s="157"/>
      <c r="W7" s="158"/>
      <c r="X7" s="54"/>
      <c r="Z7" s="55" t="s">
        <v>34</v>
      </c>
      <c r="AA7" s="56">
        <f t="shared" si="5"/>
        <v>0</v>
      </c>
      <c r="AB7" s="56">
        <f t="shared" si="0"/>
        <v>0</v>
      </c>
      <c r="AC7" s="56">
        <f t="shared" si="1"/>
        <v>0</v>
      </c>
      <c r="AD7" s="55" t="s">
        <v>28</v>
      </c>
      <c r="AE7" s="56">
        <f t="shared" si="6"/>
        <v>0</v>
      </c>
      <c r="AF7" s="16">
        <f t="shared" si="2"/>
        <v>0</v>
      </c>
      <c r="AG7" s="16">
        <f t="shared" si="3"/>
        <v>0</v>
      </c>
      <c r="AI7" s="15">
        <f>RANK($AJ7,$AJ$4:$AJ$7,1)+COUNTIF($AJ$4:$AJ7,$AJ7)-1</f>
        <v>4</v>
      </c>
      <c r="AJ7" s="15">
        <f t="shared" si="7"/>
        <v>1</v>
      </c>
      <c r="AK7" s="15">
        <f t="shared" si="8"/>
        <v>0</v>
      </c>
      <c r="AL7" s="15">
        <f t="shared" si="9"/>
        <v>0</v>
      </c>
      <c r="AM7" s="15">
        <f t="shared" si="10"/>
        <v>1</v>
      </c>
      <c r="AN7" s="55" t="s">
        <v>34</v>
      </c>
      <c r="AO7" s="15">
        <f t="shared" si="11"/>
        <v>0</v>
      </c>
      <c r="AP7" s="15">
        <f>SUMIF($Z$4:$Z$9,AN7,$AB$4:$AB$9)+SUMIF($AD$4:$AD$9,AN7,$AF$4:$AF$9)</f>
        <v>0</v>
      </c>
      <c r="AQ7" s="15">
        <f t="shared" si="12"/>
        <v>0</v>
      </c>
      <c r="AR7" s="15">
        <f t="shared" si="13"/>
        <v>0</v>
      </c>
      <c r="AT7" s="15">
        <v>4</v>
      </c>
      <c r="AU7" s="15" t="str">
        <f t="shared" si="14"/>
        <v>Kamerun</v>
      </c>
      <c r="AV7" s="15">
        <f t="shared" si="15"/>
        <v>0</v>
      </c>
      <c r="AW7" s="15">
        <f t="shared" si="4"/>
        <v>0</v>
      </c>
      <c r="AX7" s="15">
        <f t="shared" si="16"/>
        <v>0</v>
      </c>
      <c r="AY7" s="15">
        <f t="shared" si="17"/>
        <v>0</v>
      </c>
      <c r="AZ7" s="57">
        <v>18</v>
      </c>
      <c r="BA7" s="73">
        <v>41808.75</v>
      </c>
      <c r="BB7" s="59" t="s">
        <v>34</v>
      </c>
      <c r="BC7" s="60" t="s">
        <v>24</v>
      </c>
      <c r="BD7" s="61" t="s">
        <v>28</v>
      </c>
      <c r="BE7" s="62">
        <f>IF(G7='[1]Resultat &amp; tabell'!$G7,2,0)</f>
        <v>2</v>
      </c>
      <c r="BF7" s="63" t="s">
        <v>24</v>
      </c>
      <c r="BG7" s="62">
        <f>IF(I7='[1]Resultat &amp; tabell'!$I7,2,0)</f>
        <v>2</v>
      </c>
      <c r="BH7" s="62">
        <f>IF(J7='[1]Resultat &amp; tabell'!$J7,1,0)</f>
        <v>1</v>
      </c>
      <c r="BI7" s="64">
        <f t="shared" si="18"/>
        <v>5</v>
      </c>
      <c r="BK7" s="80"/>
      <c r="BL7" s="68"/>
      <c r="BM7" s="68"/>
      <c r="BN7" s="68"/>
      <c r="BO7" s="68"/>
    </row>
    <row r="8" spans="2:67" ht="21" x14ac:dyDescent="0.25">
      <c r="B8" s="39">
        <v>33</v>
      </c>
      <c r="C8" s="69">
        <v>41813.708333333336</v>
      </c>
      <c r="D8" s="153" t="s">
        <v>31</v>
      </c>
      <c r="E8" s="42" t="s">
        <v>24</v>
      </c>
      <c r="F8" s="154" t="s">
        <v>23</v>
      </c>
      <c r="G8" s="44"/>
      <c r="H8" s="45" t="s">
        <v>24</v>
      </c>
      <c r="I8" s="46"/>
      <c r="J8" s="46"/>
      <c r="K8" s="47"/>
      <c r="N8" s="75"/>
      <c r="O8" s="75"/>
      <c r="P8" s="75"/>
      <c r="Q8" s="75"/>
      <c r="S8" s="78"/>
      <c r="T8" s="146"/>
      <c r="U8" s="79"/>
      <c r="V8" s="79"/>
      <c r="W8" s="12"/>
      <c r="Z8" s="55" t="s">
        <v>34</v>
      </c>
      <c r="AA8" s="56">
        <f t="shared" si="5"/>
        <v>0</v>
      </c>
      <c r="AB8" s="56">
        <f t="shared" si="0"/>
        <v>0</v>
      </c>
      <c r="AC8" s="56">
        <f t="shared" si="1"/>
        <v>0</v>
      </c>
      <c r="AD8" s="55" t="s">
        <v>26</v>
      </c>
      <c r="AE8" s="56">
        <f t="shared" si="6"/>
        <v>0</v>
      </c>
      <c r="AF8" s="16">
        <f t="shared" si="2"/>
        <v>0</v>
      </c>
      <c r="AG8" s="16">
        <f t="shared" si="3"/>
        <v>0</v>
      </c>
      <c r="AZ8" s="57">
        <v>33</v>
      </c>
      <c r="BA8" s="73">
        <v>41813.708333333336</v>
      </c>
      <c r="BB8" s="59" t="s">
        <v>34</v>
      </c>
      <c r="BC8" s="60" t="s">
        <v>24</v>
      </c>
      <c r="BD8" s="61" t="s">
        <v>26</v>
      </c>
      <c r="BE8" s="62">
        <f>IF(G8='[1]Resultat &amp; tabell'!$G8,2,0)</f>
        <v>2</v>
      </c>
      <c r="BF8" s="63" t="s">
        <v>24</v>
      </c>
      <c r="BG8" s="62">
        <f>IF(I8='[1]Resultat &amp; tabell'!$I8,2,0)</f>
        <v>2</v>
      </c>
      <c r="BH8" s="62">
        <f>IF(J8='[1]Resultat &amp; tabell'!$J8,1,0)</f>
        <v>1</v>
      </c>
      <c r="BI8" s="64">
        <f t="shared" si="18"/>
        <v>5</v>
      </c>
      <c r="BL8" s="68"/>
      <c r="BM8" s="68"/>
      <c r="BN8" s="68"/>
      <c r="BO8" s="68"/>
    </row>
    <row r="9" spans="2:67" ht="15" x14ac:dyDescent="0.25">
      <c r="B9" s="81">
        <v>34</v>
      </c>
      <c r="C9" s="82">
        <v>41813.708333333336</v>
      </c>
      <c r="D9" s="153" t="s">
        <v>25</v>
      </c>
      <c r="E9" s="42" t="s">
        <v>24</v>
      </c>
      <c r="F9" s="154" t="s">
        <v>30</v>
      </c>
      <c r="G9" s="83"/>
      <c r="H9" s="45" t="s">
        <v>24</v>
      </c>
      <c r="I9" s="46"/>
      <c r="J9" s="84"/>
      <c r="K9" s="47"/>
      <c r="S9" s="78"/>
      <c r="T9" s="79"/>
      <c r="U9" s="79"/>
      <c r="V9" s="79"/>
      <c r="W9" s="12"/>
      <c r="Z9" s="55" t="s">
        <v>28</v>
      </c>
      <c r="AA9" s="56">
        <f t="shared" si="5"/>
        <v>0</v>
      </c>
      <c r="AB9" s="56">
        <f t="shared" si="0"/>
        <v>0</v>
      </c>
      <c r="AC9" s="56">
        <f t="shared" si="1"/>
        <v>0</v>
      </c>
      <c r="AD9" s="55" t="s">
        <v>32</v>
      </c>
      <c r="AE9" s="56">
        <f t="shared" si="6"/>
        <v>0</v>
      </c>
      <c r="AF9" s="16">
        <f t="shared" si="2"/>
        <v>0</v>
      </c>
      <c r="AG9" s="16">
        <f t="shared" si="3"/>
        <v>0</v>
      </c>
      <c r="AZ9" s="85">
        <v>34</v>
      </c>
      <c r="BA9" s="86">
        <v>41813.708333333336</v>
      </c>
      <c r="BB9" s="87" t="s">
        <v>28</v>
      </c>
      <c r="BC9" s="88" t="s">
        <v>24</v>
      </c>
      <c r="BD9" s="89" t="s">
        <v>32</v>
      </c>
      <c r="BE9" s="62">
        <f>IF(G9='[1]Resultat &amp; tabell'!$G9,2,0)</f>
        <v>2</v>
      </c>
      <c r="BF9" s="63" t="s">
        <v>24</v>
      </c>
      <c r="BG9" s="62">
        <f>IF(I9='[1]Resultat &amp; tabell'!$I9,2,0)</f>
        <v>2</v>
      </c>
      <c r="BH9" s="62">
        <f>IF(J9='[1]Resultat &amp; tabell'!$J9,1,0)</f>
        <v>1</v>
      </c>
      <c r="BI9" s="64">
        <f t="shared" si="18"/>
        <v>5</v>
      </c>
      <c r="BL9" s="68"/>
      <c r="BM9" s="68"/>
      <c r="BN9" s="68"/>
      <c r="BO9" s="68"/>
    </row>
    <row r="10" spans="2:67" s="104" customFormat="1" ht="21" x14ac:dyDescent="0.3">
      <c r="B10" s="10" t="s">
        <v>35</v>
      </c>
      <c r="C10" s="98"/>
      <c r="D10" s="2"/>
      <c r="E10" s="3"/>
      <c r="F10" s="99"/>
      <c r="G10" s="3"/>
      <c r="H10" s="3"/>
      <c r="I10" s="100"/>
      <c r="J10" s="3"/>
      <c r="K10" s="92"/>
      <c r="L10" s="101"/>
      <c r="R10" s="102"/>
      <c r="S10" s="78"/>
      <c r="T10" s="147"/>
      <c r="Z10" s="13"/>
      <c r="AA10" s="56"/>
      <c r="AB10" s="56"/>
      <c r="AC10" s="56"/>
      <c r="AD10" s="13"/>
      <c r="AE10" s="105"/>
      <c r="AF10" s="106"/>
      <c r="AG10" s="106"/>
      <c r="AH10" s="105"/>
      <c r="AI10" s="1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7" t="s">
        <v>35</v>
      </c>
      <c r="BA10" s="107"/>
      <c r="BB10" s="18"/>
      <c r="BC10" s="19"/>
      <c r="BD10" s="18"/>
      <c r="BE10" s="19"/>
      <c r="BF10" s="19"/>
      <c r="BG10" s="108"/>
      <c r="BH10" s="19"/>
      <c r="BI10" s="38"/>
      <c r="BJ10" s="109"/>
      <c r="BK10" s="110"/>
      <c r="BL10" s="38"/>
      <c r="BM10" s="38"/>
      <c r="BN10" s="38"/>
      <c r="BO10" s="38"/>
    </row>
    <row r="11" spans="2:67" s="104" customFormat="1" ht="12.75" x14ac:dyDescent="0.25">
      <c r="B11" s="121" t="s">
        <v>2</v>
      </c>
      <c r="C11" s="111" t="s">
        <v>3</v>
      </c>
      <c r="D11" s="159" t="s">
        <v>2</v>
      </c>
      <c r="E11" s="160"/>
      <c r="F11" s="161"/>
      <c r="G11" s="160" t="s">
        <v>4</v>
      </c>
      <c r="H11" s="160"/>
      <c r="I11" s="160"/>
      <c r="J11" s="112" t="s">
        <v>5</v>
      </c>
      <c r="K11" s="113" t="s">
        <v>6</v>
      </c>
      <c r="L11" s="101"/>
      <c r="M11" s="27" t="s">
        <v>35</v>
      </c>
      <c r="N11" s="28" t="s">
        <v>6</v>
      </c>
      <c r="O11" s="28" t="s">
        <v>7</v>
      </c>
      <c r="P11" s="28" t="s">
        <v>8</v>
      </c>
      <c r="Q11" s="29" t="s">
        <v>9</v>
      </c>
      <c r="R11" s="102"/>
      <c r="S11" s="102"/>
      <c r="W11" s="122"/>
      <c r="Z11" s="32" t="s">
        <v>12</v>
      </c>
      <c r="AA11" s="32" t="s">
        <v>6</v>
      </c>
      <c r="AB11" s="32" t="s">
        <v>7</v>
      </c>
      <c r="AC11" s="32" t="s">
        <v>8</v>
      </c>
      <c r="AD11" s="32" t="s">
        <v>13</v>
      </c>
      <c r="AE11" s="32" t="s">
        <v>6</v>
      </c>
      <c r="AF11" s="32" t="s">
        <v>7</v>
      </c>
      <c r="AG11" s="32" t="s">
        <v>8</v>
      </c>
      <c r="AH11" s="105"/>
      <c r="AI11" s="33" t="s">
        <v>14</v>
      </c>
      <c r="AJ11" s="33" t="s">
        <v>15</v>
      </c>
      <c r="AK11" s="33" t="s">
        <v>16</v>
      </c>
      <c r="AL11" s="32" t="s">
        <v>17</v>
      </c>
      <c r="AM11" s="32" t="s">
        <v>18</v>
      </c>
      <c r="AN11" s="32" t="s">
        <v>19</v>
      </c>
      <c r="AO11" s="32" t="s">
        <v>6</v>
      </c>
      <c r="AP11" s="32" t="s">
        <v>7</v>
      </c>
      <c r="AQ11" s="32" t="s">
        <v>8</v>
      </c>
      <c r="AR11" s="33" t="s">
        <v>20</v>
      </c>
      <c r="AS11" s="105"/>
      <c r="AT11" s="32" t="s">
        <v>21</v>
      </c>
      <c r="AU11" s="32" t="s">
        <v>19</v>
      </c>
      <c r="AV11" s="32" t="s">
        <v>6</v>
      </c>
      <c r="AW11" s="32" t="s">
        <v>7</v>
      </c>
      <c r="AX11" s="32" t="s">
        <v>8</v>
      </c>
      <c r="AY11" s="33" t="s">
        <v>20</v>
      </c>
      <c r="AZ11" s="123" t="s">
        <v>2</v>
      </c>
      <c r="BA11" s="114" t="s">
        <v>3</v>
      </c>
      <c r="BB11" s="167" t="s">
        <v>2</v>
      </c>
      <c r="BC11" s="166"/>
      <c r="BD11" s="168"/>
      <c r="BE11" s="166" t="s">
        <v>4</v>
      </c>
      <c r="BF11" s="166"/>
      <c r="BG11" s="166"/>
      <c r="BH11" s="115" t="s">
        <v>5</v>
      </c>
      <c r="BI11" s="116" t="s">
        <v>6</v>
      </c>
      <c r="BJ11" s="109"/>
      <c r="BK11" s="117"/>
      <c r="BL11" s="38"/>
      <c r="BM11" s="38"/>
      <c r="BN11" s="38"/>
      <c r="BO11" s="38"/>
    </row>
    <row r="12" spans="2:67" ht="15" x14ac:dyDescent="0.25">
      <c r="B12" s="39">
        <v>3</v>
      </c>
      <c r="C12" s="69">
        <v>41802.541666666664</v>
      </c>
      <c r="D12" s="153" t="s">
        <v>113</v>
      </c>
      <c r="E12" s="42" t="s">
        <v>24</v>
      </c>
      <c r="F12" s="154" t="s">
        <v>114</v>
      </c>
      <c r="G12" s="46"/>
      <c r="H12" s="45" t="s">
        <v>24</v>
      </c>
      <c r="I12" s="46"/>
      <c r="J12" s="46"/>
      <c r="K12" s="47"/>
      <c r="L12" s="48">
        <v>1</v>
      </c>
      <c r="M12" s="49" t="s">
        <v>94</v>
      </c>
      <c r="N12" s="51"/>
      <c r="O12" s="51"/>
      <c r="P12" s="51"/>
      <c r="Q12" s="52"/>
      <c r="S12" s="102"/>
      <c r="T12" s="12"/>
      <c r="U12" s="12"/>
      <c r="V12" s="12"/>
      <c r="W12" s="12"/>
      <c r="Z12" s="55" t="s">
        <v>40</v>
      </c>
      <c r="AA12" s="56">
        <f t="shared" ref="AA12:AA17" si="19">IF(G12="",0,IF($G12&lt;$I12,0,IF($G12=$I12,1,3)))</f>
        <v>0</v>
      </c>
      <c r="AB12" s="56">
        <f t="shared" ref="AB12:AB17" si="20">G12</f>
        <v>0</v>
      </c>
      <c r="AC12" s="56">
        <f t="shared" ref="AC12:AC17" si="21">I12</f>
        <v>0</v>
      </c>
      <c r="AD12" s="55" t="s">
        <v>41</v>
      </c>
      <c r="AE12" s="56">
        <f t="shared" ref="AE12:AE17" si="22">IF(I12="",0,IF(I12&lt;G12,0,IF(G12=I12,1,3)))</f>
        <v>0</v>
      </c>
      <c r="AF12" s="16">
        <f t="shared" ref="AF12:AF17" si="23">I12</f>
        <v>0</v>
      </c>
      <c r="AG12" s="16">
        <f t="shared" ref="AG12:AG17" si="24">G12</f>
        <v>0</v>
      </c>
      <c r="AI12" s="15">
        <f>RANK($AJ12,$AJ$12:$AJ$15,1)+COUNTIF($AJ$12:$AJ12,$AJ12)-1</f>
        <v>1</v>
      </c>
      <c r="AJ12" s="15">
        <f>AK12+AL12+AM12</f>
        <v>1</v>
      </c>
      <c r="AK12" s="15">
        <f>SUMPRODUCT(($AO$12:$AO$15=AO12)*($AR$12:$AR$15=AR12)*($AP$12:$AP$15&gt;AP12))</f>
        <v>0</v>
      </c>
      <c r="AL12" s="15">
        <f>SUMPRODUCT(($AO$12:$AO$15=AO12)*($AR$12:$AR$15&gt;AR12))</f>
        <v>0</v>
      </c>
      <c r="AM12" s="15">
        <f>RANK(AO12,$AO$12:$AO$15)</f>
        <v>1</v>
      </c>
      <c r="AN12" s="55" t="s">
        <v>40</v>
      </c>
      <c r="AO12" s="15">
        <f>SUMIF($Z$12:$Z$17,$AN12,$AA$12:$AA$17)+SUMIF($AD$12:$AD$17,$AN12,$AE$12:$AE$17)</f>
        <v>0</v>
      </c>
      <c r="AP12" s="15">
        <f>SUMIF($Z$12:$Z$17,$AN12,$AB$12:$AB$17)+SUMIF($AD$12:$AD$17,$AN12,$AF$12:$AF$17)</f>
        <v>0</v>
      </c>
      <c r="AQ12" s="15">
        <f>SUMIF($Z$12:$Z$17,$AN12,$AC$12:$AC$17)+SUMIF($AD$12:$AD$17,$AN12,$AG$12:$AG$17)</f>
        <v>0</v>
      </c>
      <c r="AR12" s="15">
        <f>AP12-AQ12</f>
        <v>0</v>
      </c>
      <c r="AT12" s="15">
        <v>1</v>
      </c>
      <c r="AU12" s="15" t="str">
        <f>VLOOKUP($AT12,$AI$12:$AR$15,6,FALSE)</f>
        <v>Colombia</v>
      </c>
      <c r="AV12" s="15">
        <f>VLOOKUP($AU12,$AN$12:$AR$15,2,FALSE)</f>
        <v>0</v>
      </c>
      <c r="AW12" s="15">
        <f>VLOOKUP($AU12,$AN$12:$AR$15,3,FALSE)</f>
        <v>0</v>
      </c>
      <c r="AX12" s="15">
        <f>VLOOKUP($AU12,$AN$12:$AR$15,4,FALSE)</f>
        <v>0</v>
      </c>
      <c r="AY12" s="15">
        <f>VLOOKUP($AU12,$AN$12:$AR$15,5,FALSE)</f>
        <v>0</v>
      </c>
      <c r="AZ12" s="57">
        <v>5</v>
      </c>
      <c r="BA12" s="73">
        <v>41804.541666666664</v>
      </c>
      <c r="BB12" s="59" t="s">
        <v>40</v>
      </c>
      <c r="BC12" s="60" t="s">
        <v>24</v>
      </c>
      <c r="BD12" s="61" t="s">
        <v>41</v>
      </c>
      <c r="BE12" s="62">
        <f>IF(G12='[1]Resultat &amp; tabell'!$G22,2,0)</f>
        <v>2</v>
      </c>
      <c r="BF12" s="63" t="s">
        <v>24</v>
      </c>
      <c r="BG12" s="62">
        <f>IF(I12='[1]Resultat &amp; tabell'!$I22,2,0)</f>
        <v>2</v>
      </c>
      <c r="BH12" s="62">
        <f>IF(J12='[1]Resultat &amp; tabell'!$J22,1,0)</f>
        <v>1</v>
      </c>
      <c r="BI12" s="64">
        <f t="shared" ref="BI12:BI17" si="25">SUM(BE12+BG12+BH12)</f>
        <v>5</v>
      </c>
      <c r="BJ12" s="65"/>
      <c r="BK12" s="17"/>
      <c r="BL12" s="68"/>
      <c r="BM12" s="68"/>
      <c r="BN12" s="68"/>
      <c r="BO12" s="68"/>
    </row>
    <row r="13" spans="2:67" ht="15" x14ac:dyDescent="0.25">
      <c r="B13" s="39">
        <v>4</v>
      </c>
      <c r="C13" s="69">
        <v>41803</v>
      </c>
      <c r="D13" s="153" t="s">
        <v>115</v>
      </c>
      <c r="E13" s="42" t="s">
        <v>24</v>
      </c>
      <c r="F13" s="154" t="s">
        <v>116</v>
      </c>
      <c r="G13" s="46"/>
      <c r="H13" s="45" t="s">
        <v>24</v>
      </c>
      <c r="I13" s="46"/>
      <c r="J13" s="46"/>
      <c r="K13" s="47"/>
      <c r="L13" s="5">
        <v>2</v>
      </c>
      <c r="M13" s="70" t="s">
        <v>95</v>
      </c>
      <c r="N13" s="71"/>
      <c r="O13" s="71"/>
      <c r="P13" s="71"/>
      <c r="Q13" s="72"/>
      <c r="S13" s="8"/>
      <c r="T13" s="12"/>
      <c r="U13" s="12"/>
      <c r="V13" s="12"/>
      <c r="W13" s="12"/>
      <c r="Z13" s="16" t="s">
        <v>42</v>
      </c>
      <c r="AA13" s="56">
        <f t="shared" si="19"/>
        <v>0</v>
      </c>
      <c r="AB13" s="56">
        <f t="shared" si="20"/>
        <v>0</v>
      </c>
      <c r="AC13" s="56">
        <f t="shared" si="21"/>
        <v>0</v>
      </c>
      <c r="AD13" s="55" t="s">
        <v>43</v>
      </c>
      <c r="AE13" s="56">
        <f t="shared" si="22"/>
        <v>0</v>
      </c>
      <c r="AF13" s="16">
        <f t="shared" si="23"/>
        <v>0</v>
      </c>
      <c r="AG13" s="16">
        <f t="shared" si="24"/>
        <v>0</v>
      </c>
      <c r="AI13" s="15">
        <f>RANK($AJ13,$AJ$12:$AJ$15,1)+COUNTIF($AJ$12:$AJ13,$AJ13)-1</f>
        <v>2</v>
      </c>
      <c r="AJ13" s="15">
        <f>AK13+AL13+AM13</f>
        <v>1</v>
      </c>
      <c r="AK13" s="15">
        <f t="shared" ref="AK13:AK15" si="26">SUMPRODUCT(($AO$12:$AO$15=AO13)*($AR$12:$AR$15=AR13)*($AP$12:$AP$15&gt;AP13))</f>
        <v>0</v>
      </c>
      <c r="AL13" s="15">
        <f t="shared" ref="AL13:AL15" si="27">SUMPRODUCT(($AO$12:$AO$15=AO13)*($AR$12:$AR$15&gt;AR13))</f>
        <v>0</v>
      </c>
      <c r="AM13" s="15">
        <f t="shared" ref="AM13:AM15" si="28">RANK(AO13,$AO$12:$AO$15)</f>
        <v>1</v>
      </c>
      <c r="AN13" s="16" t="s">
        <v>42</v>
      </c>
      <c r="AO13" s="15">
        <f t="shared" ref="AO13:AO15" si="29">SUMIF($Z$12:$Z$17,$AN13,$AA$12:$AA$17)+SUMIF($AD$12:$AD$17,$AN13,$AE$12:$AE$17)</f>
        <v>0</v>
      </c>
      <c r="AP13" s="15">
        <f t="shared" ref="AP13:AP15" si="30">SUMIF($Z$12:$Z$17,$AN13,$AB$12:$AB$17)+SUMIF($AD$12:$AD$17,$AN13,$AF$12:$AF$17)</f>
        <v>0</v>
      </c>
      <c r="AQ13" s="15">
        <f t="shared" ref="AQ13:AQ15" si="31">SUMIF($Z$12:$Z$17,$AN13,$AC$12:$AC$17)+SUMIF($AD$12:$AD$17,$AN13,$AG$12:$AG$17)</f>
        <v>0</v>
      </c>
      <c r="AR13" s="15">
        <f t="shared" ref="AR13:AR15" si="32">AP13-AQ13</f>
        <v>0</v>
      </c>
      <c r="AT13" s="15">
        <v>2</v>
      </c>
      <c r="AU13" s="15" t="str">
        <f t="shared" ref="AU13:AU15" si="33">VLOOKUP($AT13,$AI$12:$AR$15,6,FALSE)</f>
        <v>Elfenbenskusten</v>
      </c>
      <c r="AV13" s="15">
        <f t="shared" ref="AV13:AV15" si="34">VLOOKUP($AU13,$AN$12:$AR$15,2,FALSE)</f>
        <v>0</v>
      </c>
      <c r="AW13" s="15">
        <f t="shared" ref="AW13:AW15" si="35">VLOOKUP($AU13,$AN$12:$AR$15,3,FALSE)</f>
        <v>0</v>
      </c>
      <c r="AX13" s="15">
        <f t="shared" ref="AX13:AX15" si="36">VLOOKUP($AU13,$AN$12:$AR$15,4,FALSE)</f>
        <v>0</v>
      </c>
      <c r="AY13" s="15">
        <f t="shared" ref="AY13:AY15" si="37">VLOOKUP($AU13,$AN$12:$AR$15,5,FALSE)</f>
        <v>0</v>
      </c>
      <c r="AZ13" s="57">
        <v>6</v>
      </c>
      <c r="BA13" s="73">
        <v>41805</v>
      </c>
      <c r="BB13" s="124" t="s">
        <v>42</v>
      </c>
      <c r="BC13" s="60" t="s">
        <v>24</v>
      </c>
      <c r="BD13" s="61" t="s">
        <v>43</v>
      </c>
      <c r="BE13" s="62">
        <f>IF(G13='[1]Resultat &amp; tabell'!$G23,2,0)</f>
        <v>2</v>
      </c>
      <c r="BF13" s="63" t="s">
        <v>24</v>
      </c>
      <c r="BG13" s="62">
        <f>IF(I13='[1]Resultat &amp; tabell'!$I23,2,0)</f>
        <v>2</v>
      </c>
      <c r="BH13" s="62">
        <f>IF(J13='[1]Resultat &amp; tabell'!$J23,1,0)</f>
        <v>1</v>
      </c>
      <c r="BI13" s="64">
        <f t="shared" si="25"/>
        <v>5</v>
      </c>
      <c r="BK13" s="17"/>
      <c r="BL13" s="68"/>
      <c r="BM13" s="68"/>
      <c r="BN13" s="68"/>
      <c r="BO13" s="68"/>
    </row>
    <row r="14" spans="2:67" ht="15.75" x14ac:dyDescent="0.25">
      <c r="B14" s="39">
        <v>19</v>
      </c>
      <c r="C14" s="69">
        <v>41808.541666666664</v>
      </c>
      <c r="D14" s="153" t="s">
        <v>113</v>
      </c>
      <c r="E14" s="42" t="s">
        <v>24</v>
      </c>
      <c r="F14" s="154" t="s">
        <v>115</v>
      </c>
      <c r="G14" s="46"/>
      <c r="H14" s="45" t="s">
        <v>24</v>
      </c>
      <c r="I14" s="46"/>
      <c r="J14" s="46"/>
      <c r="K14" s="47"/>
      <c r="L14" s="5">
        <v>3</v>
      </c>
      <c r="M14" s="120" t="s">
        <v>96</v>
      </c>
      <c r="N14" s="118"/>
      <c r="O14" s="118"/>
      <c r="P14" s="118"/>
      <c r="Q14" s="119"/>
      <c r="S14" s="8"/>
      <c r="T14" s="148" t="s">
        <v>98</v>
      </c>
      <c r="U14" s="12"/>
      <c r="V14" s="148" t="s">
        <v>99</v>
      </c>
      <c r="W14" s="12"/>
      <c r="Z14" s="55" t="s">
        <v>40</v>
      </c>
      <c r="AA14" s="56">
        <f t="shared" si="19"/>
        <v>0</v>
      </c>
      <c r="AB14" s="56">
        <f t="shared" si="20"/>
        <v>0</v>
      </c>
      <c r="AC14" s="56">
        <f t="shared" si="21"/>
        <v>0</v>
      </c>
      <c r="AD14" s="55" t="s">
        <v>42</v>
      </c>
      <c r="AE14" s="56">
        <f t="shared" si="22"/>
        <v>0</v>
      </c>
      <c r="AF14" s="16">
        <f t="shared" si="23"/>
        <v>0</v>
      </c>
      <c r="AG14" s="16">
        <f t="shared" si="24"/>
        <v>0</v>
      </c>
      <c r="AI14" s="15">
        <f>RANK($AJ14,$AJ$12:$AJ$15,1)+COUNTIF($AJ$12:$AJ14,$AJ14)-1</f>
        <v>3</v>
      </c>
      <c r="AJ14" s="15">
        <f>AK14+AL14+AM14</f>
        <v>1</v>
      </c>
      <c r="AK14" s="15">
        <f t="shared" si="26"/>
        <v>0</v>
      </c>
      <c r="AL14" s="15">
        <f t="shared" si="27"/>
        <v>0</v>
      </c>
      <c r="AM14" s="15">
        <f t="shared" si="28"/>
        <v>1</v>
      </c>
      <c r="AN14" s="55" t="s">
        <v>41</v>
      </c>
      <c r="AO14" s="15">
        <f t="shared" si="29"/>
        <v>0</v>
      </c>
      <c r="AP14" s="15">
        <f t="shared" si="30"/>
        <v>0</v>
      </c>
      <c r="AQ14" s="15">
        <f t="shared" si="31"/>
        <v>0</v>
      </c>
      <c r="AR14" s="15">
        <f t="shared" si="32"/>
        <v>0</v>
      </c>
      <c r="AT14" s="15">
        <v>3</v>
      </c>
      <c r="AU14" s="15" t="str">
        <f t="shared" si="33"/>
        <v>Grekland</v>
      </c>
      <c r="AV14" s="15">
        <f t="shared" si="34"/>
        <v>0</v>
      </c>
      <c r="AW14" s="15">
        <f t="shared" si="35"/>
        <v>0</v>
      </c>
      <c r="AX14" s="15">
        <f t="shared" si="36"/>
        <v>0</v>
      </c>
      <c r="AY14" s="15">
        <f t="shared" si="37"/>
        <v>0</v>
      </c>
      <c r="AZ14" s="57">
        <v>21</v>
      </c>
      <c r="BA14" s="73">
        <v>41809.541666666664</v>
      </c>
      <c r="BB14" s="59" t="s">
        <v>40</v>
      </c>
      <c r="BC14" s="60" t="s">
        <v>24</v>
      </c>
      <c r="BD14" s="61" t="s">
        <v>42</v>
      </c>
      <c r="BE14" s="62">
        <f>IF(G14='[1]Resultat &amp; tabell'!$G24,2,0)</f>
        <v>2</v>
      </c>
      <c r="BF14" s="63" t="s">
        <v>24</v>
      </c>
      <c r="BG14" s="62">
        <f>IF(I14='[1]Resultat &amp; tabell'!$I24,2,0)</f>
        <v>2</v>
      </c>
      <c r="BH14" s="62">
        <f>IF(J14='[1]Resultat &amp; tabell'!$J24,1,0)</f>
        <v>1</v>
      </c>
      <c r="BI14" s="64">
        <f t="shared" si="25"/>
        <v>5</v>
      </c>
      <c r="BK14" s="80"/>
      <c r="BL14" s="68"/>
      <c r="BM14" s="68"/>
      <c r="BN14" s="68"/>
      <c r="BO14" s="68"/>
    </row>
    <row r="15" spans="2:67" ht="15.75" x14ac:dyDescent="0.25">
      <c r="B15" s="39">
        <v>20</v>
      </c>
      <c r="C15" s="69">
        <v>41808.791666666664</v>
      </c>
      <c r="D15" s="153" t="s">
        <v>116</v>
      </c>
      <c r="E15" s="42" t="s">
        <v>24</v>
      </c>
      <c r="F15" s="154" t="s">
        <v>114</v>
      </c>
      <c r="G15" s="46"/>
      <c r="H15" s="45" t="s">
        <v>24</v>
      </c>
      <c r="I15" s="46"/>
      <c r="J15" s="46"/>
      <c r="K15" s="47"/>
      <c r="L15" s="5">
        <v>4</v>
      </c>
      <c r="M15" s="70" t="s">
        <v>97</v>
      </c>
      <c r="N15" s="71"/>
      <c r="O15" s="71"/>
      <c r="P15" s="71"/>
      <c r="Q15" s="72"/>
      <c r="S15" s="8"/>
      <c r="T15" s="12"/>
      <c r="U15" s="12"/>
      <c r="V15" s="148" t="s">
        <v>100</v>
      </c>
      <c r="W15" s="12"/>
      <c r="Z15" s="55" t="s">
        <v>43</v>
      </c>
      <c r="AA15" s="56">
        <f t="shared" si="19"/>
        <v>0</v>
      </c>
      <c r="AB15" s="56">
        <f t="shared" si="20"/>
        <v>0</v>
      </c>
      <c r="AC15" s="56">
        <f t="shared" si="21"/>
        <v>0</v>
      </c>
      <c r="AD15" s="55" t="s">
        <v>41</v>
      </c>
      <c r="AE15" s="56">
        <f t="shared" si="22"/>
        <v>0</v>
      </c>
      <c r="AF15" s="16">
        <f t="shared" si="23"/>
        <v>0</v>
      </c>
      <c r="AG15" s="16">
        <f t="shared" si="24"/>
        <v>0</v>
      </c>
      <c r="AI15" s="15">
        <f>RANK($AJ15,$AJ$12:$AJ$15,1)+COUNTIF($AJ$12:$AJ15,$AJ15)-1</f>
        <v>4</v>
      </c>
      <c r="AJ15" s="15">
        <f>AK15+AL15+AM15</f>
        <v>1</v>
      </c>
      <c r="AK15" s="15">
        <f t="shared" si="26"/>
        <v>0</v>
      </c>
      <c r="AL15" s="15">
        <f t="shared" si="27"/>
        <v>0</v>
      </c>
      <c r="AM15" s="15">
        <f t="shared" si="28"/>
        <v>1</v>
      </c>
      <c r="AN15" s="55" t="s">
        <v>43</v>
      </c>
      <c r="AO15" s="15">
        <f t="shared" si="29"/>
        <v>0</v>
      </c>
      <c r="AP15" s="15">
        <f t="shared" si="30"/>
        <v>0</v>
      </c>
      <c r="AQ15" s="15">
        <f t="shared" si="31"/>
        <v>0</v>
      </c>
      <c r="AR15" s="15">
        <f t="shared" si="32"/>
        <v>0</v>
      </c>
      <c r="AT15" s="15">
        <v>4</v>
      </c>
      <c r="AU15" s="15" t="str">
        <f t="shared" si="33"/>
        <v>Japan</v>
      </c>
      <c r="AV15" s="15">
        <f t="shared" si="34"/>
        <v>0</v>
      </c>
      <c r="AW15" s="15">
        <f t="shared" si="35"/>
        <v>0</v>
      </c>
      <c r="AX15" s="15">
        <f t="shared" si="36"/>
        <v>0</v>
      </c>
      <c r="AY15" s="15">
        <f t="shared" si="37"/>
        <v>0</v>
      </c>
      <c r="AZ15" s="57">
        <v>22</v>
      </c>
      <c r="BA15" s="73">
        <v>41809.791666666664</v>
      </c>
      <c r="BB15" s="59" t="s">
        <v>43</v>
      </c>
      <c r="BC15" s="60" t="s">
        <v>24</v>
      </c>
      <c r="BD15" s="61" t="s">
        <v>41</v>
      </c>
      <c r="BE15" s="62">
        <f>IF(G15='[1]Resultat &amp; tabell'!$G25,2,0)</f>
        <v>2</v>
      </c>
      <c r="BF15" s="63" t="s">
        <v>24</v>
      </c>
      <c r="BG15" s="62">
        <f>IF(I15='[1]Resultat &amp; tabell'!$I25,2,0)</f>
        <v>2</v>
      </c>
      <c r="BH15" s="62">
        <f>IF(J15='[1]Resultat &amp; tabell'!$J25,1,0)</f>
        <v>1</v>
      </c>
      <c r="BI15" s="64">
        <f t="shared" si="25"/>
        <v>5</v>
      </c>
      <c r="BK15" s="80"/>
      <c r="BL15" s="68"/>
      <c r="BM15" s="68"/>
      <c r="BN15" s="68"/>
      <c r="BO15" s="68"/>
    </row>
    <row r="16" spans="2:67" ht="15.75" x14ac:dyDescent="0.25">
      <c r="B16" s="39">
        <v>35</v>
      </c>
      <c r="C16" s="69">
        <v>41813.666666666664</v>
      </c>
      <c r="D16" s="153" t="s">
        <v>116</v>
      </c>
      <c r="E16" s="42" t="s">
        <v>24</v>
      </c>
      <c r="F16" s="154" t="s">
        <v>113</v>
      </c>
      <c r="G16" s="46"/>
      <c r="H16" s="45" t="s">
        <v>24</v>
      </c>
      <c r="I16" s="46"/>
      <c r="J16" s="46"/>
      <c r="K16" s="47"/>
      <c r="S16" s="8"/>
      <c r="T16" s="12"/>
      <c r="U16" s="12"/>
      <c r="V16" s="148" t="s">
        <v>101</v>
      </c>
      <c r="W16" s="12"/>
      <c r="Z16" s="55" t="s">
        <v>43</v>
      </c>
      <c r="AA16" s="56">
        <f t="shared" si="19"/>
        <v>0</v>
      </c>
      <c r="AB16" s="56">
        <f t="shared" si="20"/>
        <v>0</v>
      </c>
      <c r="AC16" s="56">
        <f t="shared" si="21"/>
        <v>0</v>
      </c>
      <c r="AD16" s="55" t="s">
        <v>40</v>
      </c>
      <c r="AE16" s="56">
        <f t="shared" si="22"/>
        <v>0</v>
      </c>
      <c r="AF16" s="16">
        <f t="shared" si="23"/>
        <v>0</v>
      </c>
      <c r="AG16" s="16">
        <f t="shared" si="24"/>
        <v>0</v>
      </c>
      <c r="AZ16" s="57">
        <v>37</v>
      </c>
      <c r="BA16" s="73">
        <v>41814.666666666664</v>
      </c>
      <c r="BB16" s="59" t="s">
        <v>43</v>
      </c>
      <c r="BC16" s="60" t="s">
        <v>24</v>
      </c>
      <c r="BD16" s="61" t="s">
        <v>40</v>
      </c>
      <c r="BE16" s="62">
        <f>IF(G16='[1]Resultat &amp; tabell'!$G26,2,0)</f>
        <v>2</v>
      </c>
      <c r="BF16" s="63" t="s">
        <v>24</v>
      </c>
      <c r="BG16" s="62">
        <f>IF(I16='[1]Resultat &amp; tabell'!$I26,2,0)</f>
        <v>2</v>
      </c>
      <c r="BH16" s="62">
        <f>IF(J16='[1]Resultat &amp; tabell'!$J26,1,0)</f>
        <v>1</v>
      </c>
      <c r="BI16" s="64">
        <f t="shared" si="25"/>
        <v>5</v>
      </c>
      <c r="BL16" s="68"/>
      <c r="BM16" s="68"/>
      <c r="BN16" s="68"/>
      <c r="BO16" s="68"/>
    </row>
    <row r="17" spans="2:67" ht="15.75" x14ac:dyDescent="0.25">
      <c r="B17" s="39">
        <v>36</v>
      </c>
      <c r="C17" s="69">
        <v>41813.708333333336</v>
      </c>
      <c r="D17" s="153" t="s">
        <v>114</v>
      </c>
      <c r="E17" s="42" t="s">
        <v>24</v>
      </c>
      <c r="F17" s="154" t="s">
        <v>115</v>
      </c>
      <c r="G17" s="46"/>
      <c r="H17" s="45" t="s">
        <v>24</v>
      </c>
      <c r="I17" s="46"/>
      <c r="J17" s="46"/>
      <c r="K17" s="47"/>
      <c r="M17" s="12"/>
      <c r="N17" s="12"/>
      <c r="O17" s="12"/>
      <c r="P17" s="12"/>
      <c r="Q17" s="12"/>
      <c r="S17" s="8"/>
      <c r="T17" s="12"/>
      <c r="U17" s="12"/>
      <c r="V17" s="148" t="s">
        <v>102</v>
      </c>
      <c r="W17" s="12"/>
      <c r="Z17" s="55" t="s">
        <v>41</v>
      </c>
      <c r="AA17" s="56">
        <f t="shared" si="19"/>
        <v>0</v>
      </c>
      <c r="AB17" s="56">
        <f t="shared" si="20"/>
        <v>0</v>
      </c>
      <c r="AC17" s="56">
        <f t="shared" si="21"/>
        <v>0</v>
      </c>
      <c r="AD17" s="55" t="s">
        <v>42</v>
      </c>
      <c r="AE17" s="56">
        <f t="shared" si="22"/>
        <v>0</v>
      </c>
      <c r="AF17" s="16">
        <f t="shared" si="23"/>
        <v>0</v>
      </c>
      <c r="AG17" s="16">
        <f t="shared" si="24"/>
        <v>0</v>
      </c>
      <c r="AZ17" s="57">
        <v>38</v>
      </c>
      <c r="BA17" s="73">
        <v>41814.708333333336</v>
      </c>
      <c r="BB17" s="59" t="s">
        <v>41</v>
      </c>
      <c r="BC17" s="60" t="s">
        <v>24</v>
      </c>
      <c r="BD17" s="61" t="s">
        <v>42</v>
      </c>
      <c r="BE17" s="62">
        <f>IF(G17='[1]Resultat &amp; tabell'!$G27,2,0)</f>
        <v>2</v>
      </c>
      <c r="BF17" s="63" t="s">
        <v>24</v>
      </c>
      <c r="BG17" s="62">
        <f>IF(I17='[1]Resultat &amp; tabell'!$I27,2,0)</f>
        <v>2</v>
      </c>
      <c r="BH17" s="62">
        <f>IF(J17='[1]Resultat &amp; tabell'!$J27,1,0)</f>
        <v>1</v>
      </c>
      <c r="BI17" s="64">
        <f t="shared" si="25"/>
        <v>5</v>
      </c>
      <c r="BL17" s="68"/>
      <c r="BM17" s="68"/>
      <c r="BN17" s="68"/>
      <c r="BO17" s="68"/>
    </row>
    <row r="18" spans="2:67" ht="15.75" x14ac:dyDescent="0.25">
      <c r="B18" s="10" t="s">
        <v>39</v>
      </c>
      <c r="C18" s="98"/>
      <c r="D18" s="2"/>
      <c r="E18" s="3"/>
      <c r="F18" s="2"/>
      <c r="G18" s="3"/>
      <c r="H18" s="3"/>
      <c r="I18" s="3"/>
      <c r="J18" s="3"/>
      <c r="K18" s="93"/>
      <c r="M18" s="12"/>
      <c r="N18" s="12"/>
      <c r="O18" s="12"/>
      <c r="P18" s="12"/>
      <c r="Q18" s="12"/>
      <c r="S18" s="8"/>
      <c r="T18" s="12"/>
      <c r="U18" s="12"/>
      <c r="V18" s="148" t="s">
        <v>103</v>
      </c>
      <c r="W18" s="12"/>
      <c r="BA18" s="94"/>
      <c r="BI18" s="97"/>
      <c r="BL18" s="68"/>
      <c r="BM18" s="68"/>
      <c r="BN18" s="68"/>
      <c r="BO18" s="68"/>
    </row>
    <row r="19" spans="2:67" s="104" customFormat="1" ht="15.75" x14ac:dyDescent="0.25">
      <c r="B19" s="121" t="s">
        <v>2</v>
      </c>
      <c r="C19" s="111" t="s">
        <v>3</v>
      </c>
      <c r="D19" s="159" t="s">
        <v>2</v>
      </c>
      <c r="E19" s="160"/>
      <c r="F19" s="161"/>
      <c r="G19" s="160" t="s">
        <v>4</v>
      </c>
      <c r="H19" s="160"/>
      <c r="I19" s="160"/>
      <c r="J19" s="112" t="s">
        <v>5</v>
      </c>
      <c r="K19" s="113" t="s">
        <v>6</v>
      </c>
      <c r="L19" s="101"/>
      <c r="M19" s="27" t="s">
        <v>39</v>
      </c>
      <c r="N19" s="28" t="s">
        <v>6</v>
      </c>
      <c r="O19" s="28" t="s">
        <v>7</v>
      </c>
      <c r="P19" s="28" t="s">
        <v>8</v>
      </c>
      <c r="Q19" s="29" t="s">
        <v>9</v>
      </c>
      <c r="R19" s="102"/>
      <c r="S19" s="8"/>
      <c r="V19" s="148" t="s">
        <v>104</v>
      </c>
      <c r="Z19" s="13"/>
      <c r="AA19" s="56"/>
      <c r="AB19" s="56"/>
      <c r="AC19" s="56"/>
      <c r="AD19" s="13"/>
      <c r="AE19" s="105"/>
      <c r="AF19" s="106"/>
      <c r="AG19" s="106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7" t="s">
        <v>44</v>
      </c>
      <c r="BA19" s="107"/>
      <c r="BB19" s="18"/>
      <c r="BC19" s="19"/>
      <c r="BD19" s="18"/>
      <c r="BE19" s="19"/>
      <c r="BF19" s="19"/>
      <c r="BG19" s="19"/>
      <c r="BH19" s="19"/>
      <c r="BI19" s="38"/>
      <c r="BJ19" s="109"/>
      <c r="BK19" s="110"/>
      <c r="BL19" s="38"/>
      <c r="BM19" s="38"/>
      <c r="BN19" s="38"/>
      <c r="BO19" s="38"/>
    </row>
    <row r="20" spans="2:67" s="104" customFormat="1" ht="15.75" x14ac:dyDescent="0.25">
      <c r="B20" s="39">
        <v>5</v>
      </c>
      <c r="C20" s="69">
        <v>41804.666666666664</v>
      </c>
      <c r="D20" s="153" t="s">
        <v>40</v>
      </c>
      <c r="E20" s="42" t="s">
        <v>24</v>
      </c>
      <c r="F20" s="154" t="s">
        <v>41</v>
      </c>
      <c r="G20" s="46"/>
      <c r="H20" s="45" t="s">
        <v>24</v>
      </c>
      <c r="I20" s="46"/>
      <c r="J20" s="46"/>
      <c r="K20" s="47"/>
      <c r="L20" s="101"/>
      <c r="M20" s="49" t="s">
        <v>94</v>
      </c>
      <c r="N20" s="51"/>
      <c r="O20" s="51"/>
      <c r="P20" s="51"/>
      <c r="Q20" s="52"/>
      <c r="R20" s="102"/>
      <c r="S20" s="102"/>
      <c r="V20" s="148" t="s">
        <v>105</v>
      </c>
      <c r="Z20" s="32" t="s">
        <v>12</v>
      </c>
      <c r="AA20" s="32" t="s">
        <v>6</v>
      </c>
      <c r="AB20" s="32" t="s">
        <v>7</v>
      </c>
      <c r="AC20" s="32" t="s">
        <v>8</v>
      </c>
      <c r="AD20" s="32" t="s">
        <v>13</v>
      </c>
      <c r="AE20" s="32" t="s">
        <v>6</v>
      </c>
      <c r="AF20" s="32" t="s">
        <v>7</v>
      </c>
      <c r="AG20" s="32" t="s">
        <v>8</v>
      </c>
      <c r="AH20" s="105"/>
      <c r="AI20" s="33" t="s">
        <v>14</v>
      </c>
      <c r="AJ20" s="33" t="s">
        <v>15</v>
      </c>
      <c r="AK20" s="33" t="s">
        <v>16</v>
      </c>
      <c r="AL20" s="32" t="s">
        <v>17</v>
      </c>
      <c r="AM20" s="32" t="s">
        <v>18</v>
      </c>
      <c r="AN20" s="32" t="s">
        <v>19</v>
      </c>
      <c r="AO20" s="32" t="s">
        <v>6</v>
      </c>
      <c r="AP20" s="32" t="s">
        <v>7</v>
      </c>
      <c r="AQ20" s="32" t="s">
        <v>8</v>
      </c>
      <c r="AR20" s="33" t="s">
        <v>20</v>
      </c>
      <c r="AS20" s="105"/>
      <c r="AT20" s="32" t="s">
        <v>21</v>
      </c>
      <c r="AU20" s="32" t="s">
        <v>19</v>
      </c>
      <c r="AV20" s="32" t="s">
        <v>6</v>
      </c>
      <c r="AW20" s="32" t="s">
        <v>7</v>
      </c>
      <c r="AX20" s="32" t="s">
        <v>8</v>
      </c>
      <c r="AY20" s="33" t="s">
        <v>20</v>
      </c>
      <c r="AZ20" s="123" t="s">
        <v>2</v>
      </c>
      <c r="BA20" s="114" t="s">
        <v>3</v>
      </c>
      <c r="BB20" s="167" t="s">
        <v>2</v>
      </c>
      <c r="BC20" s="166"/>
      <c r="BD20" s="168"/>
      <c r="BE20" s="166" t="s">
        <v>4</v>
      </c>
      <c r="BF20" s="166"/>
      <c r="BG20" s="166"/>
      <c r="BH20" s="115" t="s">
        <v>5</v>
      </c>
      <c r="BI20" s="116" t="s">
        <v>6</v>
      </c>
      <c r="BJ20" s="109"/>
      <c r="BK20" s="117"/>
      <c r="BL20" s="38"/>
      <c r="BM20" s="38"/>
      <c r="BN20" s="38"/>
      <c r="BO20" s="38"/>
    </row>
    <row r="21" spans="2:67" ht="15.75" x14ac:dyDescent="0.25">
      <c r="B21" s="39">
        <v>6</v>
      </c>
      <c r="C21" s="69">
        <v>41805.75</v>
      </c>
      <c r="D21" s="153" t="s">
        <v>42</v>
      </c>
      <c r="E21" s="42" t="s">
        <v>24</v>
      </c>
      <c r="F21" s="154" t="s">
        <v>43</v>
      </c>
      <c r="G21" s="46"/>
      <c r="H21" s="45" t="s">
        <v>24</v>
      </c>
      <c r="I21" s="46"/>
      <c r="J21" s="46"/>
      <c r="K21" s="47"/>
      <c r="L21" s="48">
        <v>1</v>
      </c>
      <c r="M21" s="70" t="s">
        <v>95</v>
      </c>
      <c r="N21" s="71"/>
      <c r="O21" s="71"/>
      <c r="P21" s="71"/>
      <c r="Q21" s="72"/>
      <c r="S21" s="102"/>
      <c r="T21" s="12"/>
      <c r="U21" s="12"/>
      <c r="V21" s="148" t="s">
        <v>108</v>
      </c>
      <c r="W21" s="12"/>
      <c r="Z21" s="55" t="s">
        <v>47</v>
      </c>
      <c r="AA21" s="56">
        <f t="shared" ref="AA21:AA26" si="38">IF(G29="",0,IF($G29&lt;$I29,0,IF($G29=$I29,1,3)))</f>
        <v>0</v>
      </c>
      <c r="AB21" s="56">
        <f t="shared" ref="AB21:AB26" si="39">G29</f>
        <v>0</v>
      </c>
      <c r="AC21" s="56">
        <f t="shared" ref="AC21:AC26" si="40">I29</f>
        <v>0</v>
      </c>
      <c r="AD21" s="55" t="s">
        <v>48</v>
      </c>
      <c r="AE21" s="56">
        <f t="shared" ref="AE21:AE26" si="41">IF(I29="",0,IF(I29&lt;G29,0,IF(G29=I29,1,3)))</f>
        <v>0</v>
      </c>
      <c r="AF21" s="16">
        <f t="shared" ref="AF21:AF26" si="42">I29</f>
        <v>0</v>
      </c>
      <c r="AG21" s="16">
        <f t="shared" ref="AG21:AG26" si="43">G29</f>
        <v>0</v>
      </c>
      <c r="AI21" s="15">
        <f>RANK($AJ21,$AJ$21:$AJ$24,1)+COUNTIF($AJ$21:$AJ21,$AJ21)-1</f>
        <v>1</v>
      </c>
      <c r="AJ21" s="15">
        <f>AK21+AL21+AM21</f>
        <v>1</v>
      </c>
      <c r="AK21" s="15">
        <f>SUMPRODUCT(($AO$21:$AO$24=AO21)*($AR$21:$AR$24=AR21)*($AP$21:$AP$24&gt;AP21))</f>
        <v>0</v>
      </c>
      <c r="AL21" s="15">
        <f>SUMPRODUCT(($AO$21:$AO$24=AO21)*($AR$21:$AR$24&gt;AR21))</f>
        <v>0</v>
      </c>
      <c r="AM21" s="15">
        <f>RANK(AO21,$AO$21:$AO$24)</f>
        <v>1</v>
      </c>
      <c r="AN21" s="55" t="s">
        <v>47</v>
      </c>
      <c r="AO21" s="15">
        <f>SUMIF($Z$21:$Z$26,$AN21,$AA$21:$AA$26)+SUMIF($AD$21:$AD$26,$AN21,$AE$21:$AE$26)</f>
        <v>0</v>
      </c>
      <c r="AP21" s="15">
        <f>SUMIF($Z$21:$Z$26,$AN21,$AB$21:$AB$26)+SUMIF($AD$21:$AD$26,$AN21,$AF$21:$AF$26)</f>
        <v>0</v>
      </c>
      <c r="AQ21" s="15">
        <f>SUMIF($Z$21:$Z$26,$AN21,$AC$21:$AC$26)+SUMIF($AD$21:$AD$26,$AN21,$AG$21:$AG$26)</f>
        <v>0</v>
      </c>
      <c r="AR21" s="15">
        <f>AP21-AQ21</f>
        <v>0</v>
      </c>
      <c r="AT21" s="15">
        <v>1</v>
      </c>
      <c r="AU21" s="15" t="str">
        <f>VLOOKUP($AT21,$AI$21:$AR$24,6,FALSE)</f>
        <v>Uruguay</v>
      </c>
      <c r="AV21" s="15">
        <f>VLOOKUP($AU21,$AN$21:$AR$24,2,FALSE)</f>
        <v>0</v>
      </c>
      <c r="AW21" s="15">
        <f>VLOOKUP($AU21,$AN$21:$AR$24,3,FALSE)</f>
        <v>0</v>
      </c>
      <c r="AX21" s="15">
        <f>VLOOKUP($AU21,$AN$21:$AR$24,4,FALSE)</f>
        <v>0</v>
      </c>
      <c r="AY21" s="15">
        <f>VLOOKUP($AU21,$AN$21:$AR$24,5,FALSE)</f>
        <v>0</v>
      </c>
      <c r="AZ21" s="57">
        <v>7</v>
      </c>
      <c r="BA21" s="73">
        <v>41804.666666666664</v>
      </c>
      <c r="BB21" s="59" t="s">
        <v>47</v>
      </c>
      <c r="BC21" s="60" t="s">
        <v>24</v>
      </c>
      <c r="BD21" s="61" t="s">
        <v>48</v>
      </c>
      <c r="BE21" s="62">
        <f>IF(G29='[1]Resultat &amp; tabell'!$G31,2,0)</f>
        <v>2</v>
      </c>
      <c r="BF21" s="63" t="s">
        <v>24</v>
      </c>
      <c r="BG21" s="62">
        <f>IF(I29='[1]Resultat &amp; tabell'!$I31,2,0)</f>
        <v>2</v>
      </c>
      <c r="BH21" s="62">
        <f>IF(J29='[1]Resultat &amp; tabell'!$J31,1,0)</f>
        <v>1</v>
      </c>
      <c r="BI21" s="64">
        <f t="shared" ref="BI21:BI26" si="44">SUM(BE21+BG21+BH21)</f>
        <v>5</v>
      </c>
      <c r="BJ21" s="65"/>
      <c r="BK21" s="17"/>
      <c r="BL21" s="68"/>
      <c r="BM21" s="68"/>
      <c r="BN21" s="68"/>
      <c r="BO21" s="68"/>
    </row>
    <row r="22" spans="2:67" ht="15.75" x14ac:dyDescent="0.25">
      <c r="B22" s="39">
        <v>21</v>
      </c>
      <c r="C22" s="69">
        <v>41809.666666666664</v>
      </c>
      <c r="D22" s="153" t="s">
        <v>40</v>
      </c>
      <c r="E22" s="42" t="s">
        <v>24</v>
      </c>
      <c r="F22" s="154" t="s">
        <v>42</v>
      </c>
      <c r="G22" s="46"/>
      <c r="H22" s="45" t="s">
        <v>24</v>
      </c>
      <c r="I22" s="46"/>
      <c r="J22" s="46"/>
      <c r="K22" s="47"/>
      <c r="L22" s="5">
        <v>2</v>
      </c>
      <c r="M22" s="120" t="s">
        <v>96</v>
      </c>
      <c r="N22" s="118"/>
      <c r="O22" s="118"/>
      <c r="P22" s="118"/>
      <c r="Q22" s="119"/>
      <c r="S22" s="8"/>
      <c r="T22" s="12"/>
      <c r="U22" s="12"/>
      <c r="V22" s="148" t="s">
        <v>109</v>
      </c>
      <c r="W22" s="12"/>
      <c r="Z22" s="55" t="s">
        <v>51</v>
      </c>
      <c r="AA22" s="56">
        <f t="shared" si="38"/>
        <v>0</v>
      </c>
      <c r="AB22" s="56">
        <f t="shared" si="39"/>
        <v>0</v>
      </c>
      <c r="AC22" s="56">
        <f t="shared" si="40"/>
        <v>0</v>
      </c>
      <c r="AD22" s="55" t="s">
        <v>52</v>
      </c>
      <c r="AE22" s="56">
        <f t="shared" si="41"/>
        <v>0</v>
      </c>
      <c r="AF22" s="16">
        <f t="shared" si="42"/>
        <v>0</v>
      </c>
      <c r="AG22" s="16">
        <f t="shared" si="43"/>
        <v>0</v>
      </c>
      <c r="AI22" s="15">
        <f>RANK($AJ22,$AJ$21:$AJ$24,1)+COUNTIF($AJ$21:$AJ22,$AJ22)-1</f>
        <v>2</v>
      </c>
      <c r="AJ22" s="15">
        <f>AK22+AL22+AM22</f>
        <v>1</v>
      </c>
      <c r="AK22" s="15">
        <f t="shared" ref="AK22:AK24" si="45">SUMPRODUCT(($AO$21:$AO$24=AO22)*($AR$21:$AR$24=AR22)*($AP$21:$AP$24&gt;AP22))</f>
        <v>0</v>
      </c>
      <c r="AL22" s="15">
        <f t="shared" ref="AL22:AL24" si="46">SUMPRODUCT(($AO$21:$AO$24=AO22)*($AR$21:$AR$24&gt;AR22))</f>
        <v>0</v>
      </c>
      <c r="AM22" s="15">
        <f t="shared" ref="AM22:AM24" si="47">RANK(AO22,$AO$21:$AO$24)</f>
        <v>1</v>
      </c>
      <c r="AN22" s="55" t="s">
        <v>51</v>
      </c>
      <c r="AO22" s="15">
        <f t="shared" ref="AO22:AO24" si="48">SUMIF($Z$21:$Z$26,$AN22,$AA$21:$AA$26)+SUMIF($AD$21:$AD$26,$AN22,$AE$21:$AE$26)</f>
        <v>0</v>
      </c>
      <c r="AP22" s="15">
        <f t="shared" ref="AP22:AP24" si="49">SUMIF($Z$21:$Z$26,$AN22,$AB$21:$AB$26)+SUMIF($AD$21:$AD$26,$AN22,$AF$21:$AF$26)</f>
        <v>0</v>
      </c>
      <c r="AQ22" s="15">
        <f t="shared" ref="AQ22:AQ24" si="50">SUMIF($Z$21:$Z$26,$AN22,$AC$21:$AC$26)+SUMIF($AD$21:$AD$26,$AN22,$AG$21:$AG$26)</f>
        <v>0</v>
      </c>
      <c r="AR22" s="15">
        <f t="shared" ref="AR22:AR24" si="51">AP22-AQ22</f>
        <v>0</v>
      </c>
      <c r="AT22" s="15">
        <v>2</v>
      </c>
      <c r="AU22" s="15" t="str">
        <f t="shared" ref="AU22:AU24" si="52">VLOOKUP($AT22,$AI$21:$AR$24,6,FALSE)</f>
        <v>England</v>
      </c>
      <c r="AV22" s="15">
        <f t="shared" ref="AV22:AV24" si="53">VLOOKUP($AU22,$AN$21:$AR$24,2,FALSE)</f>
        <v>0</v>
      </c>
      <c r="AW22" s="15">
        <f t="shared" ref="AW22:AW24" si="54">VLOOKUP($AU22,$AN$21:$AR$24,3,FALSE)</f>
        <v>0</v>
      </c>
      <c r="AX22" s="15">
        <f t="shared" ref="AX22:AX24" si="55">VLOOKUP($AU22,$AN$21:$AR$24,4,FALSE)</f>
        <v>0</v>
      </c>
      <c r="AY22" s="15">
        <f t="shared" ref="AY22:AY24" si="56">VLOOKUP($AU22,$AN$21:$AR$24,5,FALSE)</f>
        <v>0</v>
      </c>
      <c r="AZ22" s="57">
        <v>8</v>
      </c>
      <c r="BA22" s="73">
        <v>41804.75</v>
      </c>
      <c r="BB22" s="59" t="s">
        <v>51</v>
      </c>
      <c r="BC22" s="60" t="s">
        <v>24</v>
      </c>
      <c r="BD22" s="61" t="s">
        <v>52</v>
      </c>
      <c r="BE22" s="62">
        <f>IF(G30='[1]Resultat &amp; tabell'!$G32,2,0)</f>
        <v>2</v>
      </c>
      <c r="BF22" s="63" t="s">
        <v>24</v>
      </c>
      <c r="BG22" s="62">
        <f>IF(I30='[1]Resultat &amp; tabell'!$I32,2,0)</f>
        <v>2</v>
      </c>
      <c r="BH22" s="62">
        <f>IF(J30='[1]Resultat &amp; tabell'!$J32,1,0)</f>
        <v>1</v>
      </c>
      <c r="BI22" s="64">
        <f t="shared" si="44"/>
        <v>5</v>
      </c>
      <c r="BK22" s="17"/>
      <c r="BL22" s="68"/>
      <c r="BM22" s="68"/>
      <c r="BN22" s="68"/>
      <c r="BO22" s="68"/>
    </row>
    <row r="23" spans="2:67" ht="15" x14ac:dyDescent="0.25">
      <c r="B23" s="39">
        <v>22</v>
      </c>
      <c r="C23" s="69">
        <v>41809.541666666664</v>
      </c>
      <c r="D23" s="153" t="s">
        <v>43</v>
      </c>
      <c r="E23" s="42" t="s">
        <v>24</v>
      </c>
      <c r="F23" s="154" t="s">
        <v>41</v>
      </c>
      <c r="G23" s="46"/>
      <c r="H23" s="45" t="s">
        <v>24</v>
      </c>
      <c r="I23" s="46"/>
      <c r="J23" s="46"/>
      <c r="K23" s="47"/>
      <c r="L23" s="5">
        <v>3</v>
      </c>
      <c r="M23" s="70" t="s">
        <v>97</v>
      </c>
      <c r="N23" s="71"/>
      <c r="O23" s="71"/>
      <c r="P23" s="71"/>
      <c r="Q23" s="72"/>
      <c r="S23" s="8"/>
      <c r="T23" s="12"/>
      <c r="U23" s="12"/>
      <c r="V23" s="12"/>
      <c r="W23" s="12"/>
      <c r="Z23" s="55" t="s">
        <v>47</v>
      </c>
      <c r="AA23" s="56">
        <f t="shared" si="38"/>
        <v>0</v>
      </c>
      <c r="AB23" s="56">
        <f t="shared" si="39"/>
        <v>0</v>
      </c>
      <c r="AC23" s="56">
        <f t="shared" si="40"/>
        <v>0</v>
      </c>
      <c r="AD23" s="55" t="s">
        <v>51</v>
      </c>
      <c r="AE23" s="56">
        <f t="shared" si="41"/>
        <v>0</v>
      </c>
      <c r="AF23" s="16">
        <f t="shared" si="42"/>
        <v>0</v>
      </c>
      <c r="AG23" s="16">
        <f t="shared" si="43"/>
        <v>0</v>
      </c>
      <c r="AI23" s="15">
        <f>RANK($AJ23,$AJ$21:$AJ$24,1)+COUNTIF($AJ$21:$AJ23,$AJ23)-1</f>
        <v>3</v>
      </c>
      <c r="AJ23" s="15">
        <f>AK23+AL23+AM23</f>
        <v>1</v>
      </c>
      <c r="AK23" s="15">
        <f t="shared" si="45"/>
        <v>0</v>
      </c>
      <c r="AL23" s="15">
        <f t="shared" si="46"/>
        <v>0</v>
      </c>
      <c r="AM23" s="15">
        <f t="shared" si="47"/>
        <v>1</v>
      </c>
      <c r="AN23" s="55" t="s">
        <v>48</v>
      </c>
      <c r="AO23" s="15">
        <f t="shared" si="48"/>
        <v>0</v>
      </c>
      <c r="AP23" s="15">
        <f t="shared" si="49"/>
        <v>0</v>
      </c>
      <c r="AQ23" s="15">
        <f t="shared" si="50"/>
        <v>0</v>
      </c>
      <c r="AR23" s="15">
        <f t="shared" si="51"/>
        <v>0</v>
      </c>
      <c r="AT23" s="15">
        <v>3</v>
      </c>
      <c r="AU23" s="15" t="str">
        <f t="shared" si="52"/>
        <v>Costa Rica</v>
      </c>
      <c r="AV23" s="15">
        <f t="shared" si="53"/>
        <v>0</v>
      </c>
      <c r="AW23" s="15">
        <f t="shared" si="54"/>
        <v>0</v>
      </c>
      <c r="AX23" s="15">
        <f t="shared" si="55"/>
        <v>0</v>
      </c>
      <c r="AY23" s="15">
        <f t="shared" si="56"/>
        <v>0</v>
      </c>
      <c r="AZ23" s="57">
        <v>23</v>
      </c>
      <c r="BA23" s="73">
        <v>41809.666666666664</v>
      </c>
      <c r="BB23" s="59" t="s">
        <v>47</v>
      </c>
      <c r="BC23" s="60" t="s">
        <v>24</v>
      </c>
      <c r="BD23" s="61" t="s">
        <v>51</v>
      </c>
      <c r="BE23" s="62">
        <f>IF(G31='[1]Resultat &amp; tabell'!$G33,2,0)</f>
        <v>2</v>
      </c>
      <c r="BF23" s="63" t="s">
        <v>24</v>
      </c>
      <c r="BG23" s="62">
        <f>IF(I31='[1]Resultat &amp; tabell'!$I33,2,0)</f>
        <v>2</v>
      </c>
      <c r="BH23" s="62">
        <f>IF(J31='[1]Resultat &amp; tabell'!$J33,1,0)</f>
        <v>1</v>
      </c>
      <c r="BI23" s="64">
        <f t="shared" si="44"/>
        <v>5</v>
      </c>
      <c r="BK23" s="80"/>
      <c r="BL23" s="68"/>
      <c r="BM23" s="68"/>
      <c r="BN23" s="68"/>
      <c r="BO23" s="68"/>
    </row>
    <row r="24" spans="2:67" ht="15" x14ac:dyDescent="0.25">
      <c r="B24" s="39">
        <v>37</v>
      </c>
      <c r="C24" s="69">
        <v>41814.541666666664</v>
      </c>
      <c r="D24" s="153" t="s">
        <v>43</v>
      </c>
      <c r="E24" s="42" t="s">
        <v>24</v>
      </c>
      <c r="F24" s="154" t="s">
        <v>40</v>
      </c>
      <c r="G24" s="46"/>
      <c r="H24" s="45" t="s">
        <v>24</v>
      </c>
      <c r="I24" s="46"/>
      <c r="J24" s="46"/>
      <c r="K24" s="47"/>
      <c r="L24" s="5">
        <v>4</v>
      </c>
      <c r="M24" s="12"/>
      <c r="N24" s="12"/>
      <c r="O24" s="12"/>
      <c r="P24" s="12"/>
      <c r="Q24" s="12"/>
      <c r="S24" s="8"/>
      <c r="T24" s="12"/>
      <c r="U24" s="12"/>
      <c r="V24" s="12"/>
      <c r="W24" s="12"/>
      <c r="Z24" s="55" t="s">
        <v>52</v>
      </c>
      <c r="AA24" s="56">
        <f t="shared" si="38"/>
        <v>0</v>
      </c>
      <c r="AB24" s="56">
        <f t="shared" si="39"/>
        <v>0</v>
      </c>
      <c r="AC24" s="56">
        <f t="shared" si="40"/>
        <v>0</v>
      </c>
      <c r="AD24" s="55" t="s">
        <v>48</v>
      </c>
      <c r="AE24" s="56">
        <f t="shared" si="41"/>
        <v>0</v>
      </c>
      <c r="AF24" s="16">
        <f t="shared" si="42"/>
        <v>0</v>
      </c>
      <c r="AG24" s="16">
        <f t="shared" si="43"/>
        <v>0</v>
      </c>
      <c r="AI24" s="15">
        <f>RANK($AJ24,$AJ$21:$AJ$24,1)+COUNTIF($AJ$21:$AJ24,$AJ24)-1</f>
        <v>4</v>
      </c>
      <c r="AJ24" s="15">
        <f>AK24+AL24+AM24</f>
        <v>1</v>
      </c>
      <c r="AK24" s="15">
        <f t="shared" si="45"/>
        <v>0</v>
      </c>
      <c r="AL24" s="15">
        <f t="shared" si="46"/>
        <v>0</v>
      </c>
      <c r="AM24" s="15">
        <f t="shared" si="47"/>
        <v>1</v>
      </c>
      <c r="AN24" s="55" t="s">
        <v>52</v>
      </c>
      <c r="AO24" s="15">
        <f t="shared" si="48"/>
        <v>0</v>
      </c>
      <c r="AP24" s="15">
        <f t="shared" si="49"/>
        <v>0</v>
      </c>
      <c r="AQ24" s="15">
        <f t="shared" si="50"/>
        <v>0</v>
      </c>
      <c r="AR24" s="15">
        <f t="shared" si="51"/>
        <v>0</v>
      </c>
      <c r="AT24" s="15">
        <v>4</v>
      </c>
      <c r="AU24" s="15" t="str">
        <f t="shared" si="52"/>
        <v>Italien</v>
      </c>
      <c r="AV24" s="15">
        <f t="shared" si="53"/>
        <v>0</v>
      </c>
      <c r="AW24" s="15">
        <f t="shared" si="54"/>
        <v>0</v>
      </c>
      <c r="AX24" s="15">
        <f t="shared" si="55"/>
        <v>0</v>
      </c>
      <c r="AY24" s="15">
        <f t="shared" si="56"/>
        <v>0</v>
      </c>
      <c r="AZ24" s="57">
        <v>24</v>
      </c>
      <c r="BA24" s="73">
        <v>41810.541666666664</v>
      </c>
      <c r="BB24" s="59" t="s">
        <v>52</v>
      </c>
      <c r="BC24" s="60" t="s">
        <v>24</v>
      </c>
      <c r="BD24" s="61" t="s">
        <v>48</v>
      </c>
      <c r="BE24" s="62">
        <f>IF(G32='[1]Resultat &amp; tabell'!$G34,2,0)</f>
        <v>2</v>
      </c>
      <c r="BF24" s="63" t="s">
        <v>24</v>
      </c>
      <c r="BG24" s="62">
        <f>IF(I32='[1]Resultat &amp; tabell'!$I34,2,0)</f>
        <v>2</v>
      </c>
      <c r="BH24" s="62">
        <f>IF(J32='[1]Resultat &amp; tabell'!$J34,1,0)</f>
        <v>1</v>
      </c>
      <c r="BI24" s="64">
        <f t="shared" si="44"/>
        <v>5</v>
      </c>
      <c r="BK24" s="80"/>
      <c r="BL24" s="68"/>
      <c r="BM24" s="68"/>
      <c r="BN24" s="68"/>
      <c r="BO24" s="68"/>
    </row>
    <row r="25" spans="2:67" ht="15" x14ac:dyDescent="0.25">
      <c r="B25" s="39">
        <v>38</v>
      </c>
      <c r="C25" s="69">
        <v>41814.541666666664</v>
      </c>
      <c r="D25" s="153" t="s">
        <v>41</v>
      </c>
      <c r="E25" s="42" t="s">
        <v>24</v>
      </c>
      <c r="F25" s="154" t="s">
        <v>42</v>
      </c>
      <c r="G25" s="46"/>
      <c r="H25" s="45" t="s">
        <v>24</v>
      </c>
      <c r="I25" s="46"/>
      <c r="J25" s="46"/>
      <c r="K25" s="47"/>
      <c r="M25" s="12"/>
      <c r="N25" s="12"/>
      <c r="O25" s="12"/>
      <c r="P25" s="12"/>
      <c r="Q25" s="12"/>
      <c r="S25" s="8"/>
      <c r="T25" s="12"/>
      <c r="U25" s="12"/>
      <c r="V25" s="12"/>
      <c r="W25" s="12"/>
      <c r="Z25" s="55" t="s">
        <v>52</v>
      </c>
      <c r="AA25" s="56">
        <f t="shared" si="38"/>
        <v>0</v>
      </c>
      <c r="AB25" s="56">
        <f t="shared" si="39"/>
        <v>0</v>
      </c>
      <c r="AC25" s="56">
        <f t="shared" si="40"/>
        <v>0</v>
      </c>
      <c r="AD25" s="55" t="s">
        <v>47</v>
      </c>
      <c r="AE25" s="56">
        <f t="shared" si="41"/>
        <v>0</v>
      </c>
      <c r="AF25" s="16">
        <f t="shared" si="42"/>
        <v>0</v>
      </c>
      <c r="AG25" s="16">
        <f t="shared" si="43"/>
        <v>0</v>
      </c>
      <c r="AZ25" s="57">
        <v>39</v>
      </c>
      <c r="BA25" s="73">
        <v>41814.541666666664</v>
      </c>
      <c r="BB25" s="59" t="s">
        <v>52</v>
      </c>
      <c r="BC25" s="60" t="s">
        <v>24</v>
      </c>
      <c r="BD25" s="61" t="s">
        <v>47</v>
      </c>
      <c r="BE25" s="62">
        <f>IF(G33='[1]Resultat &amp; tabell'!$G35,2,0)</f>
        <v>2</v>
      </c>
      <c r="BF25" s="63" t="s">
        <v>24</v>
      </c>
      <c r="BG25" s="62">
        <f>IF(I33='[1]Resultat &amp; tabell'!$I35,2,0)</f>
        <v>2</v>
      </c>
      <c r="BH25" s="62">
        <f>IF(J33='[1]Resultat &amp; tabell'!$J35,1,0)</f>
        <v>1</v>
      </c>
      <c r="BI25" s="64">
        <f t="shared" si="44"/>
        <v>5</v>
      </c>
      <c r="BL25" s="68"/>
      <c r="BM25" s="125"/>
      <c r="BN25" s="68"/>
      <c r="BO25" s="68"/>
    </row>
    <row r="26" spans="2:67" ht="21" x14ac:dyDescent="0.25">
      <c r="C26" s="90"/>
      <c r="K26" s="93"/>
      <c r="M26" s="12"/>
      <c r="N26" s="12"/>
      <c r="O26" s="12"/>
      <c r="P26" s="12"/>
      <c r="Q26" s="12"/>
      <c r="S26" s="8"/>
      <c r="T26" s="150" t="s">
        <v>110</v>
      </c>
      <c r="U26" s="12"/>
      <c r="V26" s="12"/>
      <c r="W26" s="12"/>
      <c r="Z26" s="55" t="s">
        <v>48</v>
      </c>
      <c r="AA26" s="56">
        <f t="shared" si="38"/>
        <v>0</v>
      </c>
      <c r="AB26" s="56">
        <f t="shared" si="39"/>
        <v>0</v>
      </c>
      <c r="AC26" s="56">
        <f t="shared" si="40"/>
        <v>0</v>
      </c>
      <c r="AD26" s="55" t="s">
        <v>51</v>
      </c>
      <c r="AE26" s="56">
        <f t="shared" si="41"/>
        <v>0</v>
      </c>
      <c r="AF26" s="16">
        <f t="shared" si="42"/>
        <v>0</v>
      </c>
      <c r="AG26" s="16">
        <f t="shared" si="43"/>
        <v>0</v>
      </c>
      <c r="AZ26" s="57">
        <v>40</v>
      </c>
      <c r="BA26" s="73">
        <v>41814.541666666664</v>
      </c>
      <c r="BB26" s="59" t="s">
        <v>48</v>
      </c>
      <c r="BC26" s="60" t="s">
        <v>24</v>
      </c>
      <c r="BD26" s="61" t="s">
        <v>51</v>
      </c>
      <c r="BE26" s="62">
        <f>IF(G34='[1]Resultat &amp; tabell'!$G36,2,0)</f>
        <v>2</v>
      </c>
      <c r="BF26" s="63" t="s">
        <v>24</v>
      </c>
      <c r="BG26" s="62">
        <f>IF(I34='[1]Resultat &amp; tabell'!$I36,2,0)</f>
        <v>2</v>
      </c>
      <c r="BH26" s="62">
        <f>IF(J34='[1]Resultat &amp; tabell'!$J36,1,0)</f>
        <v>1</v>
      </c>
      <c r="BI26" s="64">
        <f t="shared" si="44"/>
        <v>5</v>
      </c>
      <c r="BL26" s="68"/>
      <c r="BM26" s="125"/>
      <c r="BN26" s="68"/>
      <c r="BO26" s="68"/>
    </row>
    <row r="27" spans="2:67" ht="15" x14ac:dyDescent="0.25">
      <c r="B27" s="10" t="s">
        <v>44</v>
      </c>
      <c r="C27" s="98"/>
      <c r="D27" s="2"/>
      <c r="E27" s="3"/>
      <c r="F27" s="2"/>
      <c r="G27" s="3"/>
      <c r="H27" s="3"/>
      <c r="I27" s="3"/>
      <c r="J27" s="3"/>
      <c r="K27" s="93"/>
      <c r="M27" s="12"/>
      <c r="N27" s="12"/>
      <c r="O27" s="12"/>
      <c r="P27" s="12"/>
      <c r="Q27" s="12"/>
      <c r="S27" s="8"/>
      <c r="T27" s="12"/>
      <c r="U27" s="12"/>
      <c r="V27" s="12"/>
      <c r="W27" s="12"/>
      <c r="BA27" s="94"/>
      <c r="BI27" s="97"/>
      <c r="BL27" s="68"/>
      <c r="BM27" s="125"/>
      <c r="BN27" s="68"/>
      <c r="BO27" s="68"/>
    </row>
    <row r="28" spans="2:67" s="104" customFormat="1" ht="12.75" x14ac:dyDescent="0.25">
      <c r="B28" s="121" t="s">
        <v>2</v>
      </c>
      <c r="C28" s="111" t="s">
        <v>3</v>
      </c>
      <c r="D28" s="159" t="s">
        <v>2</v>
      </c>
      <c r="E28" s="160"/>
      <c r="F28" s="161"/>
      <c r="G28" s="160" t="s">
        <v>4</v>
      </c>
      <c r="H28" s="160"/>
      <c r="I28" s="160"/>
      <c r="J28" s="112" t="s">
        <v>5</v>
      </c>
      <c r="K28" s="113" t="s">
        <v>6</v>
      </c>
      <c r="L28" s="101"/>
      <c r="M28" s="27" t="s">
        <v>44</v>
      </c>
      <c r="N28" s="28" t="s">
        <v>6</v>
      </c>
      <c r="O28" s="28" t="s">
        <v>7</v>
      </c>
      <c r="P28" s="28" t="s">
        <v>8</v>
      </c>
      <c r="Q28" s="29" t="s">
        <v>9</v>
      </c>
      <c r="R28" s="102"/>
      <c r="S28" s="8"/>
      <c r="T28" s="3"/>
      <c r="U28" s="3"/>
      <c r="V28" s="3"/>
      <c r="W28" s="127"/>
      <c r="Z28" s="13"/>
      <c r="AA28" s="56"/>
      <c r="AB28" s="56"/>
      <c r="AC28" s="56"/>
      <c r="AD28" s="13"/>
      <c r="AE28" s="105"/>
      <c r="AF28" s="106"/>
      <c r="AG28" s="106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7" t="s">
        <v>53</v>
      </c>
      <c r="BA28" s="107"/>
      <c r="BB28" s="18"/>
      <c r="BC28" s="19"/>
      <c r="BD28" s="18"/>
      <c r="BE28" s="19"/>
      <c r="BF28" s="19"/>
      <c r="BG28" s="19"/>
      <c r="BH28" s="19"/>
      <c r="BI28" s="38"/>
      <c r="BJ28" s="109"/>
      <c r="BK28" s="110"/>
      <c r="BL28" s="38"/>
      <c r="BM28" s="128"/>
      <c r="BN28" s="38"/>
      <c r="BO28" s="38"/>
    </row>
    <row r="29" spans="2:67" s="104" customFormat="1" ht="12.75" x14ac:dyDescent="0.25">
      <c r="B29" s="39">
        <v>7</v>
      </c>
      <c r="C29" s="69">
        <v>41804.666666666664</v>
      </c>
      <c r="D29" s="41" t="s">
        <v>45</v>
      </c>
      <c r="E29" s="42" t="s">
        <v>24</v>
      </c>
      <c r="F29" s="43" t="s">
        <v>46</v>
      </c>
      <c r="G29" s="46"/>
      <c r="H29" s="45" t="s">
        <v>24</v>
      </c>
      <c r="I29" s="46"/>
      <c r="J29" s="46"/>
      <c r="K29" s="47"/>
      <c r="L29" s="101"/>
      <c r="M29" s="49" t="s">
        <v>94</v>
      </c>
      <c r="N29" s="51"/>
      <c r="O29" s="51"/>
      <c r="P29" s="51"/>
      <c r="Q29" s="52"/>
      <c r="R29" s="102"/>
      <c r="S29" s="103"/>
      <c r="T29" s="3"/>
      <c r="U29" s="3"/>
      <c r="V29" s="3"/>
      <c r="W29" s="127"/>
      <c r="Z29" s="32" t="s">
        <v>12</v>
      </c>
      <c r="AA29" s="32" t="s">
        <v>6</v>
      </c>
      <c r="AB29" s="32" t="s">
        <v>7</v>
      </c>
      <c r="AC29" s="32" t="s">
        <v>8</v>
      </c>
      <c r="AD29" s="32" t="s">
        <v>13</v>
      </c>
      <c r="AE29" s="32" t="s">
        <v>6</v>
      </c>
      <c r="AF29" s="32" t="s">
        <v>7</v>
      </c>
      <c r="AG29" s="32" t="s">
        <v>8</v>
      </c>
      <c r="AH29" s="105"/>
      <c r="AI29" s="33" t="s">
        <v>14</v>
      </c>
      <c r="AJ29" s="33" t="s">
        <v>15</v>
      </c>
      <c r="AK29" s="33" t="s">
        <v>16</v>
      </c>
      <c r="AL29" s="32" t="s">
        <v>17</v>
      </c>
      <c r="AM29" s="32" t="s">
        <v>18</v>
      </c>
      <c r="AN29" s="32" t="s">
        <v>19</v>
      </c>
      <c r="AO29" s="32" t="s">
        <v>6</v>
      </c>
      <c r="AP29" s="32" t="s">
        <v>7</v>
      </c>
      <c r="AQ29" s="32" t="s">
        <v>8</v>
      </c>
      <c r="AR29" s="33" t="s">
        <v>20</v>
      </c>
      <c r="AS29" s="105"/>
      <c r="AT29" s="32" t="s">
        <v>21</v>
      </c>
      <c r="AU29" s="32" t="s">
        <v>19</v>
      </c>
      <c r="AV29" s="32" t="s">
        <v>6</v>
      </c>
      <c r="AW29" s="32" t="s">
        <v>7</v>
      </c>
      <c r="AX29" s="32" t="s">
        <v>8</v>
      </c>
      <c r="AY29" s="33" t="s">
        <v>20</v>
      </c>
      <c r="AZ29" s="123" t="s">
        <v>2</v>
      </c>
      <c r="BA29" s="114" t="s">
        <v>3</v>
      </c>
      <c r="BB29" s="129" t="s">
        <v>2</v>
      </c>
      <c r="BC29" s="115"/>
      <c r="BD29" s="130"/>
      <c r="BE29" s="166" t="s">
        <v>4</v>
      </c>
      <c r="BF29" s="166"/>
      <c r="BG29" s="166"/>
      <c r="BH29" s="115" t="s">
        <v>5</v>
      </c>
      <c r="BI29" s="116" t="s">
        <v>6</v>
      </c>
      <c r="BJ29" s="109"/>
      <c r="BK29" s="117"/>
      <c r="BL29" s="38"/>
      <c r="BM29" s="38"/>
      <c r="BN29" s="38"/>
      <c r="BO29" s="38"/>
    </row>
    <row r="30" spans="2:67" ht="21" x14ac:dyDescent="0.25">
      <c r="B30" s="39">
        <v>8</v>
      </c>
      <c r="C30" s="69">
        <v>41804.75</v>
      </c>
      <c r="D30" s="41" t="s">
        <v>49</v>
      </c>
      <c r="E30" s="42" t="s">
        <v>24</v>
      </c>
      <c r="F30" s="43" t="s">
        <v>50</v>
      </c>
      <c r="G30" s="46"/>
      <c r="H30" s="45" t="s">
        <v>24</v>
      </c>
      <c r="I30" s="46"/>
      <c r="J30" s="46"/>
      <c r="K30" s="47"/>
      <c r="L30" s="48">
        <v>1</v>
      </c>
      <c r="M30" s="70" t="s">
        <v>95</v>
      </c>
      <c r="N30" s="71"/>
      <c r="O30" s="71"/>
      <c r="P30" s="71"/>
      <c r="Q30" s="72"/>
      <c r="S30" s="103"/>
      <c r="T30" s="149" t="s">
        <v>111</v>
      </c>
      <c r="V30" s="76" t="s">
        <v>112</v>
      </c>
      <c r="Z30" s="55" t="s">
        <v>56</v>
      </c>
      <c r="AA30" s="56">
        <f>IF(G39="",0,IF($G39&lt;$I39,0,IF($G39=$I39,1,3)))</f>
        <v>0</v>
      </c>
      <c r="AB30" s="56">
        <f>G39</f>
        <v>0</v>
      </c>
      <c r="AC30" s="56">
        <f>I39</f>
        <v>0</v>
      </c>
      <c r="AD30" s="55" t="s">
        <v>57</v>
      </c>
      <c r="AE30" s="56">
        <f>IF(I39="",0,IF(I39&lt;G39,0,IF(G39=I39,1,3)))</f>
        <v>0</v>
      </c>
      <c r="AF30" s="16">
        <f>I39</f>
        <v>0</v>
      </c>
      <c r="AG30" s="16">
        <f>G39</f>
        <v>0</v>
      </c>
      <c r="AI30" s="15">
        <f>RANK($AJ30,$AJ$30:$AJ$33,1)+COUNTIF($AJ$30:$AJ30,$AJ30)-1</f>
        <v>1</v>
      </c>
      <c r="AJ30" s="15">
        <f>AK30+AL30+AM30</f>
        <v>1</v>
      </c>
      <c r="AK30" s="15">
        <f>SUMPRODUCT(($AO$30:$AO$33=AO30)*($AR$30:$AR$33=AR30)*($AP$30:$AP$33&gt;AP30))</f>
        <v>0</v>
      </c>
      <c r="AL30" s="15">
        <f>SUMPRODUCT(($AO$30:$AO$33=AO30)*($AR$30:$AR$33&gt;AR30))</f>
        <v>0</v>
      </c>
      <c r="AM30" s="15">
        <f>RANK(AO30,$AO$30:$AO$33)</f>
        <v>1</v>
      </c>
      <c r="AN30" s="55" t="s">
        <v>56</v>
      </c>
      <c r="AO30" s="15">
        <f>SUMIF($Z$30:$Z$36,$AN30,$AA$30:$AA$36)+SUMIF($AD$30:$AD$36,$AN30,$AE$30:$AE$36)</f>
        <v>0</v>
      </c>
      <c r="AP30" s="15">
        <f>SUMIF($Z$30:$Z$36,$AN30,$AB$30:$AB$36)+SUMIF($AD$30:$AD$36,$AN30,$AF$30:$AF$36)</f>
        <v>0</v>
      </c>
      <c r="AQ30" s="15">
        <f>SUMIF($Z$30:$Z$36,$AN30,$AC$30:$AC$36)+SUMIF($AD$30:$AD$36,$AN30,$AG$30:$AG$36)</f>
        <v>0</v>
      </c>
      <c r="AR30" s="15">
        <f>AP30-AQ30</f>
        <v>0</v>
      </c>
      <c r="AT30" s="15">
        <v>1</v>
      </c>
      <c r="AU30" s="15" t="str">
        <f>VLOOKUP($AT30,$AI$30:$AR$33,6,FALSE)</f>
        <v>Schweiz</v>
      </c>
      <c r="AV30" s="15">
        <f>VLOOKUP($AU30,$AN$30:$AR$33,2,FALSE)</f>
        <v>0</v>
      </c>
      <c r="AW30" s="15">
        <f>VLOOKUP($AU30,$AN$30:$AR$33,3,FALSE)</f>
        <v>0</v>
      </c>
      <c r="AX30" s="15">
        <f>VLOOKUP($AU30,$AN$30:$AR$33,4,FALSE)</f>
        <v>0</v>
      </c>
      <c r="AY30" s="15">
        <f>VLOOKUP($AU30,$AN$30:$AR$33,5,FALSE)</f>
        <v>0</v>
      </c>
      <c r="AZ30" s="57">
        <v>9</v>
      </c>
      <c r="BA30" s="73">
        <v>41805.541666666664</v>
      </c>
      <c r="BB30" s="59" t="s">
        <v>56</v>
      </c>
      <c r="BC30" s="60" t="s">
        <v>24</v>
      </c>
      <c r="BD30" s="61" t="s">
        <v>57</v>
      </c>
      <c r="BE30" s="62">
        <f>IF(G39='[1]Resultat &amp; tabell'!$G40,2,0)</f>
        <v>2</v>
      </c>
      <c r="BF30" s="63" t="s">
        <v>24</v>
      </c>
      <c r="BG30" s="62">
        <f>IF(I39='[1]Resultat &amp; tabell'!$I40,2,0)</f>
        <v>2</v>
      </c>
      <c r="BH30" s="62">
        <f>IF(J39='[1]Resultat &amp; tabell'!$J40,1,0)</f>
        <v>1</v>
      </c>
      <c r="BI30" s="64">
        <f t="shared" ref="BI30:BI36" si="57">SUM(BE30+BG30+BH30)</f>
        <v>5</v>
      </c>
      <c r="BJ30" s="65"/>
      <c r="BK30" s="17"/>
      <c r="BL30" s="68"/>
      <c r="BM30" s="68"/>
      <c r="BN30" s="68"/>
      <c r="BO30" s="68"/>
    </row>
    <row r="31" spans="2:67" ht="15" x14ac:dyDescent="0.25">
      <c r="B31" s="39">
        <v>23</v>
      </c>
      <c r="C31" s="69">
        <v>41809.666666666664</v>
      </c>
      <c r="D31" s="41" t="s">
        <v>45</v>
      </c>
      <c r="E31" s="42" t="s">
        <v>24</v>
      </c>
      <c r="F31" s="43" t="s">
        <v>49</v>
      </c>
      <c r="G31" s="46"/>
      <c r="H31" s="45" t="s">
        <v>24</v>
      </c>
      <c r="I31" s="46"/>
      <c r="J31" s="46"/>
      <c r="K31" s="47"/>
      <c r="L31" s="5">
        <v>2</v>
      </c>
      <c r="M31" s="120" t="s">
        <v>96</v>
      </c>
      <c r="N31" s="118"/>
      <c r="O31" s="118"/>
      <c r="P31" s="118"/>
      <c r="Q31" s="119"/>
      <c r="T31" s="91"/>
      <c r="Z31" s="55" t="s">
        <v>60</v>
      </c>
      <c r="AA31" s="56">
        <f>IF(G40="",0,IF($G40&lt;$I40,0,IF($G40=$I40,1,3)))</f>
        <v>0</v>
      </c>
      <c r="AB31" s="56">
        <f>G40</f>
        <v>0</v>
      </c>
      <c r="AC31" s="56">
        <f>I40</f>
        <v>0</v>
      </c>
      <c r="AD31" s="55" t="s">
        <v>61</v>
      </c>
      <c r="AE31" s="56">
        <f>IF(I40="",0,IF(I40&lt;G40,0,IF(G40=I40,1,3)))</f>
        <v>0</v>
      </c>
      <c r="AF31" s="16">
        <f>I40</f>
        <v>0</v>
      </c>
      <c r="AG31" s="16">
        <f>G40</f>
        <v>0</v>
      </c>
      <c r="AI31" s="15">
        <f>RANK($AJ31,$AJ$30:$AJ$33,1)+COUNTIF($AJ$30:$AJ31,$AJ31)-1</f>
        <v>2</v>
      </c>
      <c r="AJ31" s="15">
        <f>AK31+AL31+AM31</f>
        <v>1</v>
      </c>
      <c r="AK31" s="15">
        <f t="shared" ref="AK31:AK33" si="58">SUMPRODUCT(($AO$30:$AO$33=AO31)*($AR$30:$AR$33=AR31)*($AP$30:$AP$33&gt;AP31))</f>
        <v>0</v>
      </c>
      <c r="AL31" s="15">
        <f t="shared" ref="AL31:AL33" si="59">SUMPRODUCT(($AO$30:$AO$33=AO31)*($AR$30:$AR$33&gt;AR31))</f>
        <v>0</v>
      </c>
      <c r="AM31" s="15">
        <f t="shared" ref="AM31:AM33" si="60">RANK(AO31,$AO$30:$AO$33)</f>
        <v>1</v>
      </c>
      <c r="AN31" s="55" t="s">
        <v>60</v>
      </c>
      <c r="AO31" s="15">
        <f t="shared" ref="AO31:AO33" si="61">SUMIF($Z$30:$Z$36,$AN31,$AA$30:$AA$36)+SUMIF($AD$30:$AD$36,$AN31,$AE$30:$AE$36)</f>
        <v>0</v>
      </c>
      <c r="AP31" s="15">
        <f t="shared" ref="AP31:AP33" si="62">SUMIF($Z$30:$Z$36,$AN31,$AB$30:$AB$36)+SUMIF($AD$30:$AD$36,$AN31,$AF$30:$AF$36)</f>
        <v>0</v>
      </c>
      <c r="AQ31" s="15">
        <f t="shared" ref="AQ31:AQ33" si="63">SUMIF($Z$30:$Z$36,$AN31,$AC$30:$AC$36)+SUMIF($AD$30:$AD$36,$AN31,$AG$30:$AG$36)</f>
        <v>0</v>
      </c>
      <c r="AR31" s="15">
        <f t="shared" ref="AR31:AR33" si="64">AP31-AQ31</f>
        <v>0</v>
      </c>
      <c r="AT31" s="15">
        <v>2</v>
      </c>
      <c r="AU31" s="15" t="str">
        <f t="shared" ref="AU31:AU33" si="65">VLOOKUP($AT31,$AI$30:$AR$33,6,FALSE)</f>
        <v>Frankrike</v>
      </c>
      <c r="AV31" s="15">
        <f t="shared" ref="AV31:AV33" si="66">VLOOKUP($AU31,$AN$30:$AR$33,2,FALSE)</f>
        <v>0</v>
      </c>
      <c r="AW31" s="15">
        <f t="shared" ref="AW31:AW33" si="67">VLOOKUP($AU31,$AN$30:$AR$33,3,FALSE)</f>
        <v>0</v>
      </c>
      <c r="AX31" s="15">
        <f t="shared" ref="AX31:AX33" si="68">VLOOKUP($AU31,$AN$30:$AR$33,4,FALSE)</f>
        <v>0</v>
      </c>
      <c r="AY31" s="15">
        <f t="shared" ref="AY31:AY33" si="69">VLOOKUP($AU31,$AN$30:$AR$33,5,FALSE)</f>
        <v>0</v>
      </c>
      <c r="AZ31" s="57">
        <v>10</v>
      </c>
      <c r="BA31" s="73">
        <v>41805.666666666664</v>
      </c>
      <c r="BB31" s="59" t="s">
        <v>60</v>
      </c>
      <c r="BC31" s="60" t="s">
        <v>24</v>
      </c>
      <c r="BD31" s="61" t="s">
        <v>61</v>
      </c>
      <c r="BE31" s="62">
        <f>IF(G40='[1]Resultat &amp; tabell'!$G41,2,0)</f>
        <v>2</v>
      </c>
      <c r="BF31" s="63" t="s">
        <v>24</v>
      </c>
      <c r="BG31" s="62">
        <f>IF(I40='[1]Resultat &amp; tabell'!$I41,2,0)</f>
        <v>2</v>
      </c>
      <c r="BH31" s="62">
        <f>IF(J40='[1]Resultat &amp; tabell'!$J41,1,0)</f>
        <v>1</v>
      </c>
      <c r="BI31" s="64">
        <f t="shared" si="57"/>
        <v>5</v>
      </c>
      <c r="BK31" s="17"/>
      <c r="BL31" s="68"/>
      <c r="BM31" s="68"/>
      <c r="BN31" s="68"/>
      <c r="BO31" s="68"/>
    </row>
    <row r="32" spans="2:67" ht="15" x14ac:dyDescent="0.25">
      <c r="B32" s="39">
        <v>24</v>
      </c>
      <c r="C32" s="69">
        <v>41810.541666666664</v>
      </c>
      <c r="D32" s="41" t="s">
        <v>50</v>
      </c>
      <c r="E32" s="42" t="s">
        <v>24</v>
      </c>
      <c r="F32" s="43" t="s">
        <v>46</v>
      </c>
      <c r="G32" s="46"/>
      <c r="H32" s="45" t="s">
        <v>24</v>
      </c>
      <c r="I32" s="46"/>
      <c r="J32" s="46"/>
      <c r="K32" s="47"/>
      <c r="L32" s="5">
        <v>3</v>
      </c>
      <c r="M32" s="70" t="s">
        <v>97</v>
      </c>
      <c r="N32" s="71"/>
      <c r="O32" s="71"/>
      <c r="P32" s="71"/>
      <c r="Q32" s="72"/>
      <c r="Z32" s="55" t="s">
        <v>56</v>
      </c>
      <c r="AA32" s="56">
        <f>IF(G41="",0,IF($G41&lt;$I41,0,IF($G41=$I41,1,3)))</f>
        <v>0</v>
      </c>
      <c r="AB32" s="56">
        <f>G41</f>
        <v>0</v>
      </c>
      <c r="AC32" s="56">
        <f>I41</f>
        <v>0</v>
      </c>
      <c r="AD32" s="55" t="s">
        <v>60</v>
      </c>
      <c r="AE32" s="56">
        <f>IF(I41="",0,IF(I41&lt;G41,0,IF(G41=I41,1,3)))</f>
        <v>0</v>
      </c>
      <c r="AF32" s="16">
        <f>I41</f>
        <v>0</v>
      </c>
      <c r="AG32" s="16">
        <f>G41</f>
        <v>0</v>
      </c>
      <c r="AI32" s="15">
        <f>RANK($AJ32,$AJ$30:$AJ$33,1)+COUNTIF($AJ$30:$AJ32,$AJ32)-1</f>
        <v>3</v>
      </c>
      <c r="AJ32" s="15">
        <f>AK32+AL32+AM32</f>
        <v>1</v>
      </c>
      <c r="AK32" s="15">
        <f t="shared" si="58"/>
        <v>0</v>
      </c>
      <c r="AL32" s="15">
        <f t="shared" si="59"/>
        <v>0</v>
      </c>
      <c r="AM32" s="15">
        <f t="shared" si="60"/>
        <v>1</v>
      </c>
      <c r="AN32" s="55" t="s">
        <v>57</v>
      </c>
      <c r="AO32" s="15">
        <f t="shared" si="61"/>
        <v>0</v>
      </c>
      <c r="AP32" s="15">
        <f t="shared" si="62"/>
        <v>0</v>
      </c>
      <c r="AQ32" s="15">
        <f t="shared" si="63"/>
        <v>0</v>
      </c>
      <c r="AR32" s="15">
        <f t="shared" si="64"/>
        <v>0</v>
      </c>
      <c r="AT32" s="15">
        <v>3</v>
      </c>
      <c r="AU32" s="15" t="str">
        <f t="shared" si="65"/>
        <v>Ecuador</v>
      </c>
      <c r="AV32" s="15">
        <f t="shared" si="66"/>
        <v>0</v>
      </c>
      <c r="AW32" s="15">
        <f t="shared" si="67"/>
        <v>0</v>
      </c>
      <c r="AX32" s="15">
        <f t="shared" si="68"/>
        <v>0</v>
      </c>
      <c r="AY32" s="15">
        <f t="shared" si="69"/>
        <v>0</v>
      </c>
      <c r="AZ32" s="57">
        <v>25</v>
      </c>
      <c r="BA32" s="73">
        <v>41810.666666666664</v>
      </c>
      <c r="BB32" s="59" t="s">
        <v>56</v>
      </c>
      <c r="BC32" s="60" t="s">
        <v>24</v>
      </c>
      <c r="BD32" s="61" t="s">
        <v>60</v>
      </c>
      <c r="BE32" s="62">
        <f>IF(G41='[1]Resultat &amp; tabell'!$G42,2,0)</f>
        <v>2</v>
      </c>
      <c r="BF32" s="63" t="s">
        <v>24</v>
      </c>
      <c r="BG32" s="62">
        <f>IF(I41='[1]Resultat &amp; tabell'!$I42,2,0)</f>
        <v>2</v>
      </c>
      <c r="BH32" s="62">
        <f>IF(J41='[1]Resultat &amp; tabell'!$J42,1,0)</f>
        <v>1</v>
      </c>
      <c r="BI32" s="64">
        <f t="shared" si="57"/>
        <v>5</v>
      </c>
      <c r="BK32" s="80"/>
      <c r="BL32" s="68"/>
      <c r="BM32" s="68"/>
      <c r="BN32" s="68"/>
      <c r="BO32" s="68"/>
    </row>
    <row r="33" spans="2:67" ht="15" x14ac:dyDescent="0.25">
      <c r="B33" s="39">
        <v>39</v>
      </c>
      <c r="C33" s="69">
        <v>41814.541666666664</v>
      </c>
      <c r="D33" s="41" t="s">
        <v>50</v>
      </c>
      <c r="E33" s="42" t="s">
        <v>24</v>
      </c>
      <c r="F33" s="43" t="s">
        <v>45</v>
      </c>
      <c r="G33" s="46"/>
      <c r="H33" s="45" t="s">
        <v>24</v>
      </c>
      <c r="I33" s="46"/>
      <c r="J33" s="46"/>
      <c r="K33" s="47"/>
      <c r="L33" s="5">
        <v>4</v>
      </c>
      <c r="M33" s="12"/>
      <c r="N33" s="12"/>
      <c r="O33" s="12"/>
      <c r="P33" s="12"/>
      <c r="Q33" s="12"/>
      <c r="Z33" s="55" t="s">
        <v>61</v>
      </c>
      <c r="AA33" s="56">
        <f>IF(G42="",0,IF($G42&lt;$I42,0,IF($G42=$I42,1,3)))</f>
        <v>0</v>
      </c>
      <c r="AB33" s="56">
        <f>G42</f>
        <v>0</v>
      </c>
      <c r="AC33" s="56">
        <f>I42</f>
        <v>0</v>
      </c>
      <c r="AD33" s="55" t="s">
        <v>57</v>
      </c>
      <c r="AE33" s="56">
        <f>IF(I42="",0,IF(I42&lt;G42,0,IF(G42=I42,1,3)))</f>
        <v>0</v>
      </c>
      <c r="AF33" s="16">
        <f>I42</f>
        <v>0</v>
      </c>
      <c r="AG33" s="16">
        <f>G42</f>
        <v>0</v>
      </c>
      <c r="AI33" s="15">
        <f>RANK($AJ33,$AJ$30:$AJ$33,1)+COUNTIF($AJ$30:$AJ33,$AJ33)-1</f>
        <v>4</v>
      </c>
      <c r="AJ33" s="15">
        <f>AK33+AL33+AM33</f>
        <v>1</v>
      </c>
      <c r="AK33" s="15">
        <f t="shared" si="58"/>
        <v>0</v>
      </c>
      <c r="AL33" s="15">
        <f t="shared" si="59"/>
        <v>0</v>
      </c>
      <c r="AM33" s="15">
        <f t="shared" si="60"/>
        <v>1</v>
      </c>
      <c r="AN33" s="55" t="s">
        <v>61</v>
      </c>
      <c r="AO33" s="15">
        <f t="shared" si="61"/>
        <v>0</v>
      </c>
      <c r="AP33" s="15">
        <f t="shared" si="62"/>
        <v>0</v>
      </c>
      <c r="AQ33" s="15">
        <f t="shared" si="63"/>
        <v>0</v>
      </c>
      <c r="AR33" s="15">
        <f t="shared" si="64"/>
        <v>0</v>
      </c>
      <c r="AT33" s="15">
        <v>4</v>
      </c>
      <c r="AU33" s="15" t="str">
        <f t="shared" si="65"/>
        <v>Honduras</v>
      </c>
      <c r="AV33" s="15">
        <f t="shared" si="66"/>
        <v>0</v>
      </c>
      <c r="AW33" s="15">
        <f t="shared" si="67"/>
        <v>0</v>
      </c>
      <c r="AX33" s="15">
        <f t="shared" si="68"/>
        <v>0</v>
      </c>
      <c r="AY33" s="15">
        <f t="shared" si="69"/>
        <v>0</v>
      </c>
      <c r="AZ33" s="57">
        <v>26</v>
      </c>
      <c r="BA33" s="73">
        <v>41810.791666666664</v>
      </c>
      <c r="BB33" s="59" t="s">
        <v>61</v>
      </c>
      <c r="BC33" s="60" t="s">
        <v>24</v>
      </c>
      <c r="BD33" s="61" t="s">
        <v>57</v>
      </c>
      <c r="BE33" s="62">
        <f>IF(G42='[1]Resultat &amp; tabell'!$G43,2,0)</f>
        <v>2</v>
      </c>
      <c r="BF33" s="63" t="s">
        <v>24</v>
      </c>
      <c r="BG33" s="62">
        <f>IF(I42='[1]Resultat &amp; tabell'!$I43,2,0)</f>
        <v>2</v>
      </c>
      <c r="BH33" s="62">
        <f>IF(J42='[1]Resultat &amp; tabell'!$J43,1,0)</f>
        <v>1</v>
      </c>
      <c r="BI33" s="64">
        <f t="shared" si="57"/>
        <v>5</v>
      </c>
      <c r="BK33" s="80"/>
      <c r="BL33" s="68"/>
      <c r="BM33" s="68"/>
      <c r="BN33" s="68"/>
      <c r="BO33" s="68"/>
    </row>
    <row r="34" spans="2:67" ht="15" x14ac:dyDescent="0.25">
      <c r="B34" s="39">
        <v>40</v>
      </c>
      <c r="C34" s="69">
        <v>41814.541666666664</v>
      </c>
      <c r="D34" s="41" t="s">
        <v>46</v>
      </c>
      <c r="E34" s="42" t="s">
        <v>24</v>
      </c>
      <c r="F34" s="43" t="s">
        <v>49</v>
      </c>
      <c r="G34" s="46"/>
      <c r="H34" s="45" t="s">
        <v>24</v>
      </c>
      <c r="I34" s="46"/>
      <c r="J34" s="46"/>
      <c r="K34" s="47"/>
      <c r="M34" s="12"/>
      <c r="N34" s="12"/>
      <c r="O34" s="12"/>
      <c r="P34" s="12"/>
      <c r="Q34" s="12"/>
      <c r="Z34" s="55" t="s">
        <v>61</v>
      </c>
      <c r="AA34" s="56">
        <f>IF(G43="",0,IF($G43&lt;$I43,0,IF($G43=$I43,1,3)))</f>
        <v>0</v>
      </c>
      <c r="AB34" s="56">
        <f>G43</f>
        <v>0</v>
      </c>
      <c r="AC34" s="56">
        <f>I43</f>
        <v>0</v>
      </c>
      <c r="AD34" s="55" t="s">
        <v>56</v>
      </c>
      <c r="AE34" s="56">
        <f>IF(I43="",0,IF(I43&lt;G43,0,IF(G43=I43,1,3)))</f>
        <v>0</v>
      </c>
      <c r="AF34" s="16">
        <f>I43</f>
        <v>0</v>
      </c>
      <c r="AG34" s="16">
        <f>G43</f>
        <v>0</v>
      </c>
      <c r="AZ34" s="57">
        <v>41</v>
      </c>
      <c r="BA34" s="73">
        <v>41815.666666666664</v>
      </c>
      <c r="BB34" s="59" t="s">
        <v>61</v>
      </c>
      <c r="BC34" s="60" t="s">
        <v>24</v>
      </c>
      <c r="BD34" s="61" t="s">
        <v>56</v>
      </c>
      <c r="BE34" s="62">
        <f>IF(G43='[1]Resultat &amp; tabell'!$G44,2,0)</f>
        <v>2</v>
      </c>
      <c r="BF34" s="63" t="s">
        <v>24</v>
      </c>
      <c r="BG34" s="62">
        <f>IF(I43='[1]Resultat &amp; tabell'!$I44,2,0)</f>
        <v>2</v>
      </c>
      <c r="BH34" s="62">
        <f>IF(J43='[1]Resultat &amp; tabell'!$J44,1,0)</f>
        <v>1</v>
      </c>
      <c r="BI34" s="64">
        <f t="shared" si="57"/>
        <v>5</v>
      </c>
      <c r="BL34" s="68"/>
      <c r="BM34" s="68"/>
      <c r="BN34" s="68"/>
      <c r="BO34" s="68"/>
    </row>
    <row r="35" spans="2:67" ht="15" x14ac:dyDescent="0.25">
      <c r="C35" s="151"/>
      <c r="D35" s="11"/>
      <c r="E35" s="141"/>
      <c r="F35" s="11"/>
      <c r="G35" s="152"/>
      <c r="H35" s="141"/>
      <c r="I35" s="152"/>
      <c r="J35" s="152"/>
      <c r="K35" s="93"/>
      <c r="M35" s="12"/>
      <c r="N35" s="12"/>
      <c r="O35" s="12"/>
      <c r="P35" s="12"/>
      <c r="Q35" s="12"/>
      <c r="AE35" s="56"/>
      <c r="AZ35" s="57"/>
      <c r="BA35" s="73"/>
      <c r="BB35" s="59"/>
      <c r="BC35" s="60"/>
      <c r="BD35" s="61"/>
      <c r="BE35" s="62"/>
      <c r="BF35" s="63"/>
      <c r="BG35" s="62"/>
      <c r="BH35" s="62"/>
      <c r="BI35" s="64"/>
      <c r="BL35" s="68"/>
      <c r="BM35" s="68"/>
      <c r="BN35" s="68"/>
      <c r="BO35" s="68"/>
    </row>
    <row r="36" spans="2:67" ht="15" x14ac:dyDescent="0.25">
      <c r="C36" s="90"/>
      <c r="K36" s="93"/>
      <c r="Z36" s="55" t="s">
        <v>57</v>
      </c>
      <c r="AA36" s="56">
        <f t="shared" ref="AA36" si="70">IF(G44="",0,IF($G44&lt;$I44,0,IF($G44=$I44,1,3)))</f>
        <v>0</v>
      </c>
      <c r="AB36" s="56">
        <f t="shared" ref="AB36" si="71">G44</f>
        <v>0</v>
      </c>
      <c r="AC36" s="56">
        <f t="shared" ref="AC36" si="72">I44</f>
        <v>0</v>
      </c>
      <c r="AD36" s="55" t="s">
        <v>60</v>
      </c>
      <c r="AE36" s="56">
        <f t="shared" ref="AE36" si="73">IF(I44="",0,IF(I44&lt;G44,0,IF(G44=I44,1,3)))</f>
        <v>0</v>
      </c>
      <c r="AF36" s="16">
        <f t="shared" ref="AF36" si="74">I44</f>
        <v>0</v>
      </c>
      <c r="AG36" s="16">
        <f t="shared" ref="AG36" si="75">G44</f>
        <v>0</v>
      </c>
      <c r="AZ36" s="57">
        <v>42</v>
      </c>
      <c r="BA36" s="73">
        <v>41815.708333333336</v>
      </c>
      <c r="BB36" s="59" t="s">
        <v>57</v>
      </c>
      <c r="BC36" s="60" t="s">
        <v>24</v>
      </c>
      <c r="BD36" s="61" t="s">
        <v>60</v>
      </c>
      <c r="BE36" s="62">
        <f>IF(G44='[1]Resultat &amp; tabell'!$G45,2,0)</f>
        <v>2</v>
      </c>
      <c r="BF36" s="63" t="s">
        <v>24</v>
      </c>
      <c r="BG36" s="62">
        <f>IF(I44='[1]Resultat &amp; tabell'!$I45,2,0)</f>
        <v>2</v>
      </c>
      <c r="BH36" s="62">
        <f>IF(J44='[1]Resultat &amp; tabell'!$J45,1,0)</f>
        <v>1</v>
      </c>
      <c r="BI36" s="64">
        <f t="shared" si="57"/>
        <v>5</v>
      </c>
      <c r="BL36" s="68"/>
      <c r="BM36" s="68"/>
      <c r="BN36" s="68"/>
      <c r="BO36" s="68"/>
    </row>
    <row r="37" spans="2:67" ht="15" x14ac:dyDescent="0.25">
      <c r="B37" s="10" t="s">
        <v>53</v>
      </c>
      <c r="C37" s="98"/>
      <c r="D37" s="2"/>
      <c r="E37" s="3"/>
      <c r="F37" s="2"/>
      <c r="G37" s="3"/>
      <c r="H37" s="3"/>
      <c r="I37" s="3"/>
      <c r="J37" s="3"/>
      <c r="K37" s="93"/>
      <c r="BA37" s="94"/>
      <c r="BI37" s="97"/>
      <c r="BL37" s="68"/>
      <c r="BM37" s="125"/>
      <c r="BN37" s="68"/>
      <c r="BO37" s="68"/>
    </row>
    <row r="38" spans="2:67" s="104" customFormat="1" ht="12.75" x14ac:dyDescent="0.25">
      <c r="B38" s="121" t="s">
        <v>2</v>
      </c>
      <c r="C38" s="111" t="s">
        <v>3</v>
      </c>
      <c r="D38" s="159" t="s">
        <v>2</v>
      </c>
      <c r="E38" s="160"/>
      <c r="F38" s="161"/>
      <c r="G38" s="160" t="s">
        <v>4</v>
      </c>
      <c r="H38" s="160"/>
      <c r="I38" s="160"/>
      <c r="J38" s="112" t="s">
        <v>5</v>
      </c>
      <c r="K38" s="113" t="s">
        <v>6</v>
      </c>
      <c r="L38" s="101"/>
      <c r="M38" s="27" t="s">
        <v>53</v>
      </c>
      <c r="N38" s="28" t="s">
        <v>6</v>
      </c>
      <c r="O38" s="28" t="s">
        <v>7</v>
      </c>
      <c r="P38" s="28" t="s">
        <v>8</v>
      </c>
      <c r="Q38" s="29" t="s">
        <v>9</v>
      </c>
      <c r="R38" s="102"/>
      <c r="S38" s="75"/>
      <c r="T38" s="3"/>
      <c r="U38" s="3"/>
      <c r="V38" s="3"/>
      <c r="W38" s="127"/>
      <c r="Z38" s="13"/>
      <c r="AA38" s="56"/>
      <c r="AB38" s="56"/>
      <c r="AC38" s="56"/>
      <c r="AD38" s="13"/>
      <c r="AE38" s="105"/>
      <c r="AF38" s="106"/>
      <c r="AG38" s="106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7" t="s">
        <v>62</v>
      </c>
      <c r="BA38" s="107"/>
      <c r="BB38" s="18"/>
      <c r="BC38" s="19"/>
      <c r="BD38" s="18"/>
      <c r="BE38" s="19"/>
      <c r="BF38" s="19"/>
      <c r="BG38" s="19"/>
      <c r="BH38" s="19"/>
      <c r="BI38" s="38"/>
      <c r="BJ38" s="109"/>
      <c r="BK38" s="110"/>
      <c r="BL38" s="38"/>
      <c r="BM38" s="128"/>
      <c r="BN38" s="38"/>
      <c r="BO38" s="38"/>
    </row>
    <row r="39" spans="2:67" s="104" customFormat="1" ht="12.75" x14ac:dyDescent="0.25">
      <c r="B39" s="39">
        <v>9</v>
      </c>
      <c r="C39" s="69">
        <v>41805.541666666664</v>
      </c>
      <c r="D39" s="41" t="s">
        <v>54</v>
      </c>
      <c r="E39" s="42" t="s">
        <v>24</v>
      </c>
      <c r="F39" s="43" t="s">
        <v>55</v>
      </c>
      <c r="G39" s="46"/>
      <c r="H39" s="45" t="s">
        <v>24</v>
      </c>
      <c r="I39" s="46"/>
      <c r="J39" s="46"/>
      <c r="K39" s="47"/>
      <c r="L39" s="101"/>
      <c r="M39" s="49" t="s">
        <v>94</v>
      </c>
      <c r="N39" s="51"/>
      <c r="O39" s="51"/>
      <c r="P39" s="51"/>
      <c r="Q39" s="52"/>
      <c r="R39" s="102"/>
      <c r="S39" s="103"/>
      <c r="T39" s="3"/>
      <c r="U39" s="3"/>
      <c r="V39" s="3"/>
      <c r="W39" s="127"/>
      <c r="Z39" s="32" t="s">
        <v>12</v>
      </c>
      <c r="AA39" s="32" t="s">
        <v>6</v>
      </c>
      <c r="AB39" s="32" t="s">
        <v>7</v>
      </c>
      <c r="AC39" s="32" t="s">
        <v>8</v>
      </c>
      <c r="AD39" s="32" t="s">
        <v>13</v>
      </c>
      <c r="AE39" s="32" t="s">
        <v>6</v>
      </c>
      <c r="AF39" s="32" t="s">
        <v>7</v>
      </c>
      <c r="AG39" s="32" t="s">
        <v>8</v>
      </c>
      <c r="AH39" s="105"/>
      <c r="AI39" s="33" t="s">
        <v>14</v>
      </c>
      <c r="AJ39" s="33" t="s">
        <v>15</v>
      </c>
      <c r="AK39" s="33" t="s">
        <v>16</v>
      </c>
      <c r="AL39" s="32" t="s">
        <v>17</v>
      </c>
      <c r="AM39" s="32" t="s">
        <v>18</v>
      </c>
      <c r="AN39" s="32" t="s">
        <v>19</v>
      </c>
      <c r="AO39" s="32" t="s">
        <v>6</v>
      </c>
      <c r="AP39" s="32" t="s">
        <v>7</v>
      </c>
      <c r="AQ39" s="32" t="s">
        <v>8</v>
      </c>
      <c r="AR39" s="33" t="s">
        <v>20</v>
      </c>
      <c r="AS39" s="105"/>
      <c r="AT39" s="32" t="s">
        <v>21</v>
      </c>
      <c r="AU39" s="32" t="s">
        <v>19</v>
      </c>
      <c r="AV39" s="32" t="s">
        <v>6</v>
      </c>
      <c r="AW39" s="32" t="s">
        <v>7</v>
      </c>
      <c r="AX39" s="32" t="s">
        <v>8</v>
      </c>
      <c r="AY39" s="33" t="s">
        <v>20</v>
      </c>
      <c r="AZ39" s="123" t="s">
        <v>2</v>
      </c>
      <c r="BA39" s="114" t="s">
        <v>3</v>
      </c>
      <c r="BB39" s="129" t="s">
        <v>2</v>
      </c>
      <c r="BC39" s="115"/>
      <c r="BD39" s="130"/>
      <c r="BE39" s="166" t="s">
        <v>4</v>
      </c>
      <c r="BF39" s="166"/>
      <c r="BG39" s="166"/>
      <c r="BH39" s="115" t="s">
        <v>5</v>
      </c>
      <c r="BI39" s="116" t="s">
        <v>6</v>
      </c>
      <c r="BJ39" s="109"/>
      <c r="BK39" s="117"/>
      <c r="BL39" s="38"/>
      <c r="BM39" s="38"/>
      <c r="BN39" s="38"/>
      <c r="BO39" s="38"/>
    </row>
    <row r="40" spans="2:67" ht="15" x14ac:dyDescent="0.25">
      <c r="B40" s="39">
        <v>10</v>
      </c>
      <c r="C40" s="69">
        <v>41805.666666666664</v>
      </c>
      <c r="D40" s="41" t="s">
        <v>58</v>
      </c>
      <c r="E40" s="42" t="s">
        <v>24</v>
      </c>
      <c r="F40" s="43" t="s">
        <v>59</v>
      </c>
      <c r="G40" s="46"/>
      <c r="H40" s="45" t="s">
        <v>24</v>
      </c>
      <c r="I40" s="46"/>
      <c r="J40" s="46"/>
      <c r="K40" s="47"/>
      <c r="L40" s="48">
        <v>1</v>
      </c>
      <c r="M40" s="70" t="s">
        <v>95</v>
      </c>
      <c r="N40" s="71"/>
      <c r="O40" s="71"/>
      <c r="P40" s="71"/>
      <c r="Q40" s="72"/>
      <c r="S40" s="103"/>
      <c r="Z40" s="55" t="s">
        <v>65</v>
      </c>
      <c r="AA40" s="56">
        <f t="shared" ref="AA40:AA45" si="76">IF(G48="",0,IF($G48&lt;$I48,0,IF($G48=$I48,1,3)))</f>
        <v>0</v>
      </c>
      <c r="AB40" s="56">
        <f t="shared" ref="AB40:AB45" si="77">G48</f>
        <v>0</v>
      </c>
      <c r="AC40" s="56">
        <f t="shared" ref="AC40:AC45" si="78">I48</f>
        <v>0</v>
      </c>
      <c r="AD40" s="55" t="s">
        <v>66</v>
      </c>
      <c r="AE40" s="56">
        <f t="shared" ref="AE40:AE45" si="79">IF(I48="",0,IF(I48&lt;G48,0,IF(G48=I48,1,3)))</f>
        <v>0</v>
      </c>
      <c r="AF40" s="16">
        <f t="shared" ref="AF40:AF45" si="80">I48</f>
        <v>0</v>
      </c>
      <c r="AG40" s="16">
        <f t="shared" ref="AG40:AG45" si="81">G48</f>
        <v>0</v>
      </c>
      <c r="AI40" s="15">
        <f>RANK($AJ40,$AJ$40:$AJ$43,1)+COUNTIF($AJ$40:$AJ40,$AJ40)-1</f>
        <v>1</v>
      </c>
      <c r="AJ40" s="15">
        <f>AK40+AL40+AM40</f>
        <v>1</v>
      </c>
      <c r="AK40" s="15">
        <f>SUMPRODUCT(($AO$40:$AO$43=AO40)*($AR$40:$AR$43=AR40)*($AP$40:$AP$43&gt;AP40))</f>
        <v>0</v>
      </c>
      <c r="AL40" s="15">
        <f>SUMPRODUCT(($AO$40:$AO$43=AO40)*($AR$40:$AR$43&gt;AR40))</f>
        <v>0</v>
      </c>
      <c r="AM40" s="15">
        <f>RANK(AO40,$AO$40:$AO$43)</f>
        <v>1</v>
      </c>
      <c r="AN40" s="55" t="s">
        <v>65</v>
      </c>
      <c r="AO40" s="15">
        <f>SUMIF($Z$40:$Z$45,$AN40,$AA$40:$AA$45)+SUMIF($AD$40:$AD$45,$AN40,$AE$40:$AE$45)</f>
        <v>0</v>
      </c>
      <c r="AP40" s="15">
        <f>SUMIF($Z$40:$Z$45,$AN40,$AB$40:$AB$45)+SUMIF($AD$40:$AD$45,$AN40,$AF$40:$AF$45)</f>
        <v>0</v>
      </c>
      <c r="AQ40" s="15">
        <f>SUMIF($Z$40:$Z$45,$AN40,$AC$40:$AC$45)+SUMIF($AD$40:$AD$45,$AN40,$AG$40:$AG$45)</f>
        <v>0</v>
      </c>
      <c r="AR40" s="15">
        <f>AP40-AQ40</f>
        <v>0</v>
      </c>
      <c r="AT40" s="15">
        <v>1</v>
      </c>
      <c r="AU40" s="15" t="str">
        <f>VLOOKUP($AT40,$AI$40:$AR$43,6,FALSE)</f>
        <v>Argentina</v>
      </c>
      <c r="AV40" s="15">
        <f>VLOOKUP($AU40,$AN$40:$AR$43,2,FALSE)</f>
        <v>0</v>
      </c>
      <c r="AW40" s="15">
        <f>VLOOKUP($AU40,$AN$40:$AR$43,3,FALSE)</f>
        <v>0</v>
      </c>
      <c r="AX40" s="15">
        <f>VLOOKUP($AU40,$AN$40:$AR$43,4,FALSE)</f>
        <v>0</v>
      </c>
      <c r="AY40" s="15">
        <f>VLOOKUP($AU40,$AN$40:$AR$43,5,FALSE)</f>
        <v>0</v>
      </c>
      <c r="AZ40" s="57">
        <v>11</v>
      </c>
      <c r="BA40" s="73">
        <v>41805.791666666664</v>
      </c>
      <c r="BB40" s="59" t="s">
        <v>65</v>
      </c>
      <c r="BC40" s="60" t="s">
        <v>24</v>
      </c>
      <c r="BD40" s="61" t="s">
        <v>66</v>
      </c>
      <c r="BE40" s="62">
        <f>IF(G48='[1]Resultat &amp; tabell'!$G49,2,0)</f>
        <v>2</v>
      </c>
      <c r="BF40" s="63" t="s">
        <v>24</v>
      </c>
      <c r="BG40" s="62">
        <f>IF(I48='[1]Resultat &amp; tabell'!$I49,2,0)</f>
        <v>2</v>
      </c>
      <c r="BH40" s="62">
        <f>IF(J48='[1]Resultat &amp; tabell'!$J49,1,0)</f>
        <v>1</v>
      </c>
      <c r="BI40" s="64">
        <f t="shared" ref="BI40:BI45" si="82">SUM(BE40+BG40+BH40)</f>
        <v>5</v>
      </c>
      <c r="BJ40" s="65"/>
      <c r="BK40" s="17"/>
      <c r="BL40" s="68"/>
      <c r="BM40" s="68"/>
      <c r="BN40" s="68"/>
      <c r="BO40" s="68"/>
    </row>
    <row r="41" spans="2:67" ht="15" x14ac:dyDescent="0.25">
      <c r="B41" s="39">
        <v>25</v>
      </c>
      <c r="C41" s="69">
        <v>41810.666666666664</v>
      </c>
      <c r="D41" s="41" t="s">
        <v>54</v>
      </c>
      <c r="E41" s="42" t="s">
        <v>24</v>
      </c>
      <c r="F41" s="43" t="s">
        <v>58</v>
      </c>
      <c r="G41" s="46"/>
      <c r="H41" s="45" t="s">
        <v>24</v>
      </c>
      <c r="I41" s="46"/>
      <c r="J41" s="46"/>
      <c r="K41" s="47"/>
      <c r="L41" s="5">
        <v>2</v>
      </c>
      <c r="M41" s="120" t="s">
        <v>96</v>
      </c>
      <c r="N41" s="118"/>
      <c r="O41" s="118"/>
      <c r="P41" s="118"/>
      <c r="Q41" s="119"/>
      <c r="Z41" s="55" t="s">
        <v>69</v>
      </c>
      <c r="AA41" s="56">
        <f t="shared" si="76"/>
        <v>0</v>
      </c>
      <c r="AB41" s="56">
        <f t="shared" si="77"/>
        <v>0</v>
      </c>
      <c r="AC41" s="56">
        <f t="shared" si="78"/>
        <v>0</v>
      </c>
      <c r="AD41" s="55" t="s">
        <v>70</v>
      </c>
      <c r="AE41" s="56">
        <f t="shared" si="79"/>
        <v>0</v>
      </c>
      <c r="AF41" s="16">
        <f t="shared" si="80"/>
        <v>0</v>
      </c>
      <c r="AG41" s="16">
        <f t="shared" si="81"/>
        <v>0</v>
      </c>
      <c r="AI41" s="15">
        <f>RANK($AJ41,$AJ$40:$AJ$43,1)+COUNTIF($AJ$40:$AJ41,$AJ41)-1</f>
        <v>2</v>
      </c>
      <c r="AJ41" s="15">
        <f>AK41+AL41+AM41</f>
        <v>1</v>
      </c>
      <c r="AK41" s="15">
        <f t="shared" ref="AK41:AK43" si="83">SUMPRODUCT(($AO$40:$AO$43=AO41)*($AR$40:$AR$43=AR41)*($AP$40:$AP$43&gt;AP41))</f>
        <v>0</v>
      </c>
      <c r="AL41" s="15">
        <f t="shared" ref="AL41:AL43" si="84">SUMPRODUCT(($AO$40:$AO$43=AO41)*($AR$40:$AR$43&gt;AR41))</f>
        <v>0</v>
      </c>
      <c r="AM41" s="15">
        <f t="shared" ref="AM41:AM43" si="85">RANK(AO41,$AO$40:$AO$43)</f>
        <v>1</v>
      </c>
      <c r="AN41" s="55" t="s">
        <v>69</v>
      </c>
      <c r="AO41" s="15">
        <f t="shared" ref="AO41:AO43" si="86">SUMIF($Z$40:$Z$45,$AN41,$AA$40:$AA$45)+SUMIF($AD$40:$AD$45,$AN41,$AE$40:$AE$45)</f>
        <v>0</v>
      </c>
      <c r="AP41" s="15">
        <f t="shared" ref="AP41:AP43" si="87">SUMIF($Z$40:$Z$45,$AN41,$AB$40:$AB$45)+SUMIF($AD$40:$AD$45,$AN41,$AF$40:$AF$45)</f>
        <v>0</v>
      </c>
      <c r="AQ41" s="15">
        <f t="shared" ref="AQ41:AQ43" si="88">SUMIF($Z$40:$Z$45,$AN41,$AC$40:$AC$45)+SUMIF($AD$40:$AD$45,$AN41,$AG$40:$AG$45)</f>
        <v>0</v>
      </c>
      <c r="AR41" s="15">
        <f t="shared" ref="AR41:AR43" si="89">AP41-AQ41</f>
        <v>0</v>
      </c>
      <c r="AT41" s="15">
        <v>2</v>
      </c>
      <c r="AU41" s="15" t="str">
        <f t="shared" ref="AU41:AU43" si="90">VLOOKUP($AT41,$AI$40:$AR$43,6,FALSE)</f>
        <v>Iran</v>
      </c>
      <c r="AV41" s="15">
        <f t="shared" ref="AV41:AV43" si="91">VLOOKUP($AU41,$AN$40:$AR$43,2,FALSE)</f>
        <v>0</v>
      </c>
      <c r="AW41" s="15">
        <f t="shared" ref="AW41:AW43" si="92">VLOOKUP($AU41,$AN$40:$AR$43,3,FALSE)</f>
        <v>0</v>
      </c>
      <c r="AX41" s="15">
        <f t="shared" ref="AX41:AX43" si="93">VLOOKUP($AU41,$AN$40:$AR$43,4,FALSE)</f>
        <v>0</v>
      </c>
      <c r="AY41" s="15">
        <f t="shared" ref="AY41:AY43" si="94">VLOOKUP($AU41,$AN$40:$AR$43,5,FALSE)</f>
        <v>0</v>
      </c>
      <c r="AZ41" s="57">
        <v>12</v>
      </c>
      <c r="BA41" s="73">
        <v>41806.666666666664</v>
      </c>
      <c r="BB41" s="59" t="s">
        <v>69</v>
      </c>
      <c r="BC41" s="60" t="s">
        <v>24</v>
      </c>
      <c r="BD41" s="61" t="s">
        <v>70</v>
      </c>
      <c r="BE41" s="62">
        <f>IF(G49='[1]Resultat &amp; tabell'!$G50,2,0)</f>
        <v>2</v>
      </c>
      <c r="BF41" s="63" t="s">
        <v>24</v>
      </c>
      <c r="BG41" s="62">
        <f>IF(I49='[1]Resultat &amp; tabell'!$I50,2,0)</f>
        <v>2</v>
      </c>
      <c r="BH41" s="62">
        <f>IF(J49='[1]Resultat &amp; tabell'!$J50,1,0)</f>
        <v>1</v>
      </c>
      <c r="BI41" s="64">
        <f t="shared" si="82"/>
        <v>5</v>
      </c>
      <c r="BK41" s="17"/>
      <c r="BL41" s="68"/>
      <c r="BM41" s="68"/>
      <c r="BN41" s="68"/>
      <c r="BO41" s="68"/>
    </row>
    <row r="42" spans="2:67" ht="15" x14ac:dyDescent="0.25">
      <c r="B42" s="39">
        <v>26</v>
      </c>
      <c r="C42" s="69">
        <v>41810.791666666664</v>
      </c>
      <c r="D42" s="41" t="s">
        <v>59</v>
      </c>
      <c r="E42" s="42" t="s">
        <v>24</v>
      </c>
      <c r="F42" s="43" t="s">
        <v>55</v>
      </c>
      <c r="G42" s="46"/>
      <c r="H42" s="45" t="s">
        <v>24</v>
      </c>
      <c r="I42" s="46"/>
      <c r="J42" s="46"/>
      <c r="K42" s="47"/>
      <c r="L42" s="5">
        <v>3</v>
      </c>
      <c r="M42" s="70" t="s">
        <v>97</v>
      </c>
      <c r="N42" s="71"/>
      <c r="O42" s="71"/>
      <c r="P42" s="71"/>
      <c r="Q42" s="72"/>
      <c r="Z42" s="55" t="s">
        <v>65</v>
      </c>
      <c r="AA42" s="56">
        <f t="shared" si="76"/>
        <v>0</v>
      </c>
      <c r="AB42" s="56">
        <f t="shared" si="77"/>
        <v>0</v>
      </c>
      <c r="AC42" s="56">
        <f t="shared" si="78"/>
        <v>0</v>
      </c>
      <c r="AD42" s="55" t="s">
        <v>69</v>
      </c>
      <c r="AE42" s="56">
        <f t="shared" si="79"/>
        <v>0</v>
      </c>
      <c r="AF42" s="16">
        <f t="shared" si="80"/>
        <v>0</v>
      </c>
      <c r="AG42" s="16">
        <f t="shared" si="81"/>
        <v>0</v>
      </c>
      <c r="AI42" s="15">
        <f>RANK($AJ42,$AJ$40:$AJ$43,1)+COUNTIF($AJ$40:$AJ42,$AJ42)-1</f>
        <v>3</v>
      </c>
      <c r="AJ42" s="15">
        <f>AK42+AL42+AM42</f>
        <v>1</v>
      </c>
      <c r="AK42" s="15">
        <f t="shared" si="83"/>
        <v>0</v>
      </c>
      <c r="AL42" s="15">
        <f t="shared" si="84"/>
        <v>0</v>
      </c>
      <c r="AM42" s="15">
        <f t="shared" si="85"/>
        <v>1</v>
      </c>
      <c r="AN42" s="55" t="s">
        <v>66</v>
      </c>
      <c r="AO42" s="15">
        <f t="shared" si="86"/>
        <v>0</v>
      </c>
      <c r="AP42" s="15">
        <f t="shared" si="87"/>
        <v>0</v>
      </c>
      <c r="AQ42" s="15">
        <f t="shared" si="88"/>
        <v>0</v>
      </c>
      <c r="AR42" s="15">
        <f t="shared" si="89"/>
        <v>0</v>
      </c>
      <c r="AT42" s="15">
        <v>3</v>
      </c>
      <c r="AU42" s="15" t="str">
        <f t="shared" si="90"/>
        <v>Bosnien</v>
      </c>
      <c r="AV42" s="15">
        <f t="shared" si="91"/>
        <v>0</v>
      </c>
      <c r="AW42" s="15">
        <f t="shared" si="92"/>
        <v>0</v>
      </c>
      <c r="AX42" s="15">
        <f t="shared" si="93"/>
        <v>0</v>
      </c>
      <c r="AY42" s="15">
        <f t="shared" si="94"/>
        <v>0</v>
      </c>
      <c r="AZ42" s="57">
        <v>27</v>
      </c>
      <c r="BA42" s="73">
        <v>41811.541666666664</v>
      </c>
      <c r="BB42" s="59" t="s">
        <v>65</v>
      </c>
      <c r="BC42" s="60" t="s">
        <v>24</v>
      </c>
      <c r="BD42" s="61" t="s">
        <v>69</v>
      </c>
      <c r="BE42" s="62">
        <f>IF(G50='[1]Resultat &amp; tabell'!$G51,2,0)</f>
        <v>2</v>
      </c>
      <c r="BF42" s="63" t="s">
        <v>24</v>
      </c>
      <c r="BG42" s="62">
        <f>IF(I50='[1]Resultat &amp; tabell'!$I51,2,0)</f>
        <v>2</v>
      </c>
      <c r="BH42" s="62">
        <f>IF(J50='[1]Resultat &amp; tabell'!$J51,1,0)</f>
        <v>1</v>
      </c>
      <c r="BI42" s="64">
        <f t="shared" si="82"/>
        <v>5</v>
      </c>
      <c r="BK42" s="80"/>
      <c r="BL42" s="68"/>
      <c r="BM42" s="68"/>
      <c r="BN42" s="68"/>
      <c r="BO42" s="68"/>
    </row>
    <row r="43" spans="2:67" ht="15" x14ac:dyDescent="0.25">
      <c r="B43" s="39">
        <v>41</v>
      </c>
      <c r="C43" s="69">
        <v>41815.666666666664</v>
      </c>
      <c r="D43" s="41" t="s">
        <v>59</v>
      </c>
      <c r="E43" s="42" t="s">
        <v>24</v>
      </c>
      <c r="F43" s="43" t="s">
        <v>54</v>
      </c>
      <c r="G43" s="46"/>
      <c r="H43" s="45" t="s">
        <v>24</v>
      </c>
      <c r="I43" s="46"/>
      <c r="J43" s="46"/>
      <c r="K43" s="47"/>
      <c r="L43" s="5">
        <v>4</v>
      </c>
      <c r="M43" s="102"/>
      <c r="N43"/>
      <c r="O43" s="126"/>
      <c r="P43" s="103"/>
      <c r="Q43" s="103"/>
      <c r="Z43" s="55" t="s">
        <v>70</v>
      </c>
      <c r="AA43" s="56">
        <f t="shared" si="76"/>
        <v>0</v>
      </c>
      <c r="AB43" s="56">
        <f t="shared" si="77"/>
        <v>0</v>
      </c>
      <c r="AC43" s="56">
        <f t="shared" si="78"/>
        <v>0</v>
      </c>
      <c r="AD43" s="55" t="s">
        <v>66</v>
      </c>
      <c r="AE43" s="56">
        <f t="shared" si="79"/>
        <v>0</v>
      </c>
      <c r="AF43" s="16">
        <f t="shared" si="80"/>
        <v>0</v>
      </c>
      <c r="AG43" s="16">
        <f t="shared" si="81"/>
        <v>0</v>
      </c>
      <c r="AI43" s="15">
        <f>RANK($AJ43,$AJ$40:$AJ$43,1)+COUNTIF($AJ$40:$AJ43,$AJ43)-1</f>
        <v>4</v>
      </c>
      <c r="AJ43" s="15">
        <f>AK43+AL43+AM43</f>
        <v>1</v>
      </c>
      <c r="AK43" s="15">
        <f t="shared" si="83"/>
        <v>0</v>
      </c>
      <c r="AL43" s="15">
        <f t="shared" si="84"/>
        <v>0</v>
      </c>
      <c r="AM43" s="15">
        <f t="shared" si="85"/>
        <v>1</v>
      </c>
      <c r="AN43" s="55" t="s">
        <v>70</v>
      </c>
      <c r="AO43" s="15">
        <f t="shared" si="86"/>
        <v>0</v>
      </c>
      <c r="AP43" s="15">
        <f t="shared" si="87"/>
        <v>0</v>
      </c>
      <c r="AQ43" s="15">
        <f t="shared" si="88"/>
        <v>0</v>
      </c>
      <c r="AR43" s="15">
        <f t="shared" si="89"/>
        <v>0</v>
      </c>
      <c r="AT43" s="15">
        <v>4</v>
      </c>
      <c r="AU43" s="15" t="str">
        <f t="shared" si="90"/>
        <v>Nigeria</v>
      </c>
      <c r="AV43" s="15">
        <f t="shared" si="91"/>
        <v>0</v>
      </c>
      <c r="AW43" s="15">
        <f t="shared" si="92"/>
        <v>0</v>
      </c>
      <c r="AX43" s="15">
        <f t="shared" si="93"/>
        <v>0</v>
      </c>
      <c r="AY43" s="15">
        <f t="shared" si="94"/>
        <v>0</v>
      </c>
      <c r="AZ43" s="57">
        <v>28</v>
      </c>
      <c r="BA43" s="73">
        <v>41811.75</v>
      </c>
      <c r="BB43" s="59" t="s">
        <v>70</v>
      </c>
      <c r="BC43" s="60" t="s">
        <v>24</v>
      </c>
      <c r="BD43" s="61" t="s">
        <v>66</v>
      </c>
      <c r="BE43" s="62">
        <f>IF(G51='[1]Resultat &amp; tabell'!$G52,2,0)</f>
        <v>2</v>
      </c>
      <c r="BF43" s="63" t="s">
        <v>24</v>
      </c>
      <c r="BG43" s="62">
        <f>IF(I51='[1]Resultat &amp; tabell'!$I52,2,0)</f>
        <v>2</v>
      </c>
      <c r="BH43" s="62">
        <f>IF(J51='[1]Resultat &amp; tabell'!$J52,1,0)</f>
        <v>1</v>
      </c>
      <c r="BI43" s="64">
        <f t="shared" si="82"/>
        <v>5</v>
      </c>
      <c r="BK43" s="80"/>
      <c r="BL43" s="68"/>
      <c r="BM43" s="68"/>
      <c r="BN43" s="68"/>
      <c r="BO43" s="68"/>
    </row>
    <row r="44" spans="2:67" ht="15" x14ac:dyDescent="0.25">
      <c r="B44" s="39">
        <v>42</v>
      </c>
      <c r="C44" s="69">
        <v>41815.708333333336</v>
      </c>
      <c r="D44" s="41" t="s">
        <v>55</v>
      </c>
      <c r="E44" s="42" t="s">
        <v>24</v>
      </c>
      <c r="F44" s="43" t="s">
        <v>58</v>
      </c>
      <c r="G44" s="46"/>
      <c r="H44" s="45" t="s">
        <v>24</v>
      </c>
      <c r="I44" s="46"/>
      <c r="J44" s="46"/>
      <c r="K44" s="47"/>
      <c r="Z44" s="55" t="s">
        <v>70</v>
      </c>
      <c r="AA44" s="56">
        <f t="shared" si="76"/>
        <v>0</v>
      </c>
      <c r="AB44" s="56">
        <f t="shared" si="77"/>
        <v>0</v>
      </c>
      <c r="AC44" s="56">
        <f t="shared" si="78"/>
        <v>0</v>
      </c>
      <c r="AD44" s="55" t="s">
        <v>65</v>
      </c>
      <c r="AE44" s="56">
        <f t="shared" si="79"/>
        <v>0</v>
      </c>
      <c r="AF44" s="16">
        <f t="shared" si="80"/>
        <v>0</v>
      </c>
      <c r="AG44" s="16">
        <f t="shared" si="81"/>
        <v>0</v>
      </c>
      <c r="AZ44" s="57">
        <v>43</v>
      </c>
      <c r="BA44" s="73">
        <v>41815.541666666664</v>
      </c>
      <c r="BB44" s="59" t="s">
        <v>70</v>
      </c>
      <c r="BC44" s="60" t="s">
        <v>24</v>
      </c>
      <c r="BD44" s="61" t="s">
        <v>65</v>
      </c>
      <c r="BE44" s="62">
        <f>IF(G52='[1]Resultat &amp; tabell'!$G53,2,0)</f>
        <v>2</v>
      </c>
      <c r="BF44" s="63" t="s">
        <v>24</v>
      </c>
      <c r="BG44" s="62">
        <f>IF(I52='[1]Resultat &amp; tabell'!$I53,2,0)</f>
        <v>2</v>
      </c>
      <c r="BH44" s="62">
        <f>IF(J52='[1]Resultat &amp; tabell'!$J53,1,0)</f>
        <v>1</v>
      </c>
      <c r="BI44" s="64">
        <f t="shared" si="82"/>
        <v>5</v>
      </c>
      <c r="BL44" s="68"/>
      <c r="BM44" s="68"/>
      <c r="BN44" s="68"/>
      <c r="BO44" s="68"/>
    </row>
    <row r="45" spans="2:67" ht="15" x14ac:dyDescent="0.25">
      <c r="C45" s="90"/>
      <c r="K45" s="93"/>
      <c r="M45" s="12"/>
      <c r="N45" s="12"/>
      <c r="O45" s="12"/>
      <c r="P45" s="12"/>
      <c r="Q45" s="12"/>
      <c r="R45"/>
      <c r="Z45" s="55" t="s">
        <v>66</v>
      </c>
      <c r="AA45" s="56">
        <f t="shared" si="76"/>
        <v>0</v>
      </c>
      <c r="AB45" s="56">
        <f t="shared" si="77"/>
        <v>0</v>
      </c>
      <c r="AC45" s="56">
        <f t="shared" si="78"/>
        <v>0</v>
      </c>
      <c r="AD45" s="55" t="s">
        <v>69</v>
      </c>
      <c r="AE45" s="56">
        <f t="shared" si="79"/>
        <v>0</v>
      </c>
      <c r="AF45" s="16">
        <f t="shared" si="80"/>
        <v>0</v>
      </c>
      <c r="AG45" s="16">
        <f t="shared" si="81"/>
        <v>0</v>
      </c>
      <c r="AZ45" s="57">
        <v>44</v>
      </c>
      <c r="BA45" s="73">
        <v>41815.541666666664</v>
      </c>
      <c r="BB45" s="59" t="s">
        <v>66</v>
      </c>
      <c r="BC45" s="60" t="s">
        <v>24</v>
      </c>
      <c r="BD45" s="61" t="s">
        <v>69</v>
      </c>
      <c r="BE45" s="62">
        <f>IF(G53='[1]Resultat &amp; tabell'!$G54,2,0)</f>
        <v>2</v>
      </c>
      <c r="BF45" s="63" t="s">
        <v>24</v>
      </c>
      <c r="BG45" s="62">
        <f>IF(I53='[1]Resultat &amp; tabell'!$I54,2,0)</f>
        <v>2</v>
      </c>
      <c r="BH45" s="62">
        <f>IF(J53='[1]Resultat &amp; tabell'!$J54,1,0)</f>
        <v>1</v>
      </c>
      <c r="BI45" s="64">
        <f t="shared" si="82"/>
        <v>5</v>
      </c>
      <c r="BL45" s="68"/>
      <c r="BM45" s="68"/>
      <c r="BN45" s="68"/>
      <c r="BO45" s="68"/>
    </row>
    <row r="46" spans="2:67" ht="15" x14ac:dyDescent="0.25">
      <c r="B46" s="10" t="s">
        <v>62</v>
      </c>
      <c r="C46" s="98"/>
      <c r="D46" s="2"/>
      <c r="E46" s="3"/>
      <c r="F46" s="2"/>
      <c r="G46" s="3"/>
      <c r="H46" s="3"/>
      <c r="I46" s="3"/>
      <c r="J46" s="3"/>
      <c r="K46" s="93"/>
      <c r="M46" s="12"/>
      <c r="N46" s="12"/>
      <c r="O46" s="12"/>
      <c r="P46" s="12"/>
      <c r="Q46" s="12"/>
      <c r="BA46" s="94"/>
      <c r="BI46" s="97"/>
      <c r="BL46" s="68"/>
      <c r="BM46" s="125"/>
      <c r="BN46" s="68"/>
      <c r="BO46" s="68"/>
    </row>
    <row r="47" spans="2:67" s="104" customFormat="1" ht="12.75" x14ac:dyDescent="0.25">
      <c r="B47" s="121" t="s">
        <v>2</v>
      </c>
      <c r="C47" s="111" t="s">
        <v>3</v>
      </c>
      <c r="D47" s="159" t="s">
        <v>2</v>
      </c>
      <c r="E47" s="160"/>
      <c r="F47" s="161"/>
      <c r="G47" s="160" t="s">
        <v>4</v>
      </c>
      <c r="H47" s="160"/>
      <c r="I47" s="160"/>
      <c r="J47" s="112" t="s">
        <v>5</v>
      </c>
      <c r="K47" s="113" t="s">
        <v>6</v>
      </c>
      <c r="L47" s="101"/>
      <c r="M47" s="27" t="s">
        <v>62</v>
      </c>
      <c r="N47" s="28" t="s">
        <v>6</v>
      </c>
      <c r="O47" s="28" t="s">
        <v>7</v>
      </c>
      <c r="P47" s="28" t="s">
        <v>8</v>
      </c>
      <c r="Q47" s="29" t="s">
        <v>9</v>
      </c>
      <c r="R47" s="102"/>
      <c r="S47" s="75"/>
      <c r="T47" s="3"/>
      <c r="U47" s="3"/>
      <c r="V47" s="3"/>
      <c r="W47" s="127"/>
      <c r="Z47" s="13"/>
      <c r="AA47" s="56"/>
      <c r="AB47" s="56"/>
      <c r="AC47" s="56"/>
      <c r="AD47" s="13"/>
      <c r="AE47" s="105"/>
      <c r="AF47" s="106"/>
      <c r="AG47" s="106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7" t="s">
        <v>71</v>
      </c>
      <c r="BA47" s="107"/>
      <c r="BB47" s="18"/>
      <c r="BC47" s="19"/>
      <c r="BD47" s="18"/>
      <c r="BE47" s="19"/>
      <c r="BF47" s="19"/>
      <c r="BG47" s="19"/>
      <c r="BH47" s="19"/>
      <c r="BI47" s="38"/>
      <c r="BJ47" s="109"/>
      <c r="BK47" s="110"/>
      <c r="BL47" s="38"/>
      <c r="BM47" s="128"/>
      <c r="BN47" s="38"/>
      <c r="BO47" s="38"/>
    </row>
    <row r="48" spans="2:67" s="104" customFormat="1" ht="12.75" x14ac:dyDescent="0.25">
      <c r="B48" s="39">
        <v>11</v>
      </c>
      <c r="C48" s="69">
        <v>41805.791666666664</v>
      </c>
      <c r="D48" s="41" t="s">
        <v>63</v>
      </c>
      <c r="E48" s="42" t="s">
        <v>24</v>
      </c>
      <c r="F48" s="43" t="s">
        <v>64</v>
      </c>
      <c r="G48" s="46"/>
      <c r="H48" s="45" t="s">
        <v>24</v>
      </c>
      <c r="I48" s="46"/>
      <c r="J48" s="46"/>
      <c r="K48" s="47"/>
      <c r="L48" s="101"/>
      <c r="M48" s="49" t="s">
        <v>94</v>
      </c>
      <c r="N48" s="51"/>
      <c r="O48" s="51"/>
      <c r="P48" s="51"/>
      <c r="Q48" s="52"/>
      <c r="R48" s="102"/>
      <c r="S48" s="103"/>
      <c r="T48" s="3"/>
      <c r="U48" s="3"/>
      <c r="V48" s="3"/>
      <c r="W48" s="127"/>
      <c r="Z48" s="32" t="s">
        <v>12</v>
      </c>
      <c r="AA48" s="32" t="s">
        <v>6</v>
      </c>
      <c r="AB48" s="32" t="s">
        <v>7</v>
      </c>
      <c r="AC48" s="32" t="s">
        <v>8</v>
      </c>
      <c r="AD48" s="32" t="s">
        <v>13</v>
      </c>
      <c r="AE48" s="32" t="s">
        <v>6</v>
      </c>
      <c r="AF48" s="32" t="s">
        <v>7</v>
      </c>
      <c r="AG48" s="32" t="s">
        <v>8</v>
      </c>
      <c r="AH48" s="105"/>
      <c r="AI48" s="33" t="s">
        <v>14</v>
      </c>
      <c r="AJ48" s="33" t="s">
        <v>15</v>
      </c>
      <c r="AK48" s="33" t="s">
        <v>16</v>
      </c>
      <c r="AL48" s="32" t="s">
        <v>17</v>
      </c>
      <c r="AM48" s="32" t="s">
        <v>18</v>
      </c>
      <c r="AN48" s="32" t="s">
        <v>19</v>
      </c>
      <c r="AO48" s="32" t="s">
        <v>6</v>
      </c>
      <c r="AP48" s="32" t="s">
        <v>7</v>
      </c>
      <c r="AQ48" s="32" t="s">
        <v>8</v>
      </c>
      <c r="AR48" s="33" t="s">
        <v>20</v>
      </c>
      <c r="AS48" s="105"/>
      <c r="AT48" s="32" t="s">
        <v>21</v>
      </c>
      <c r="AU48" s="32" t="s">
        <v>19</v>
      </c>
      <c r="AV48" s="32" t="s">
        <v>6</v>
      </c>
      <c r="AW48" s="32" t="s">
        <v>7</v>
      </c>
      <c r="AX48" s="32" t="s">
        <v>8</v>
      </c>
      <c r="AY48" s="33" t="s">
        <v>20</v>
      </c>
      <c r="AZ48" s="123" t="s">
        <v>2</v>
      </c>
      <c r="BA48" s="114" t="s">
        <v>3</v>
      </c>
      <c r="BB48" s="129" t="s">
        <v>2</v>
      </c>
      <c r="BC48" s="115"/>
      <c r="BD48" s="130"/>
      <c r="BE48" s="166" t="s">
        <v>4</v>
      </c>
      <c r="BF48" s="166"/>
      <c r="BG48" s="166"/>
      <c r="BH48" s="115" t="s">
        <v>5</v>
      </c>
      <c r="BI48" s="116" t="s">
        <v>6</v>
      </c>
      <c r="BJ48" s="109"/>
      <c r="BK48" s="117"/>
      <c r="BL48" s="38"/>
      <c r="BM48" s="38"/>
      <c r="BN48" s="38"/>
      <c r="BO48" s="38"/>
    </row>
    <row r="49" spans="2:67" ht="15" x14ac:dyDescent="0.25">
      <c r="B49" s="39">
        <v>12</v>
      </c>
      <c r="C49" s="69">
        <v>41806.666666666664</v>
      </c>
      <c r="D49" s="41" t="s">
        <v>67</v>
      </c>
      <c r="E49" s="42" t="s">
        <v>24</v>
      </c>
      <c r="F49" s="43" t="s">
        <v>68</v>
      </c>
      <c r="G49" s="46"/>
      <c r="H49" s="45" t="s">
        <v>24</v>
      </c>
      <c r="I49" s="46"/>
      <c r="J49" s="46"/>
      <c r="K49" s="47"/>
      <c r="L49" s="48">
        <v>1</v>
      </c>
      <c r="M49" s="70" t="s">
        <v>95</v>
      </c>
      <c r="N49" s="71"/>
      <c r="O49" s="71"/>
      <c r="P49" s="71"/>
      <c r="Q49" s="72"/>
      <c r="S49" s="103"/>
      <c r="Z49" s="55" t="s">
        <v>74</v>
      </c>
      <c r="AA49" s="56">
        <f t="shared" ref="AA49:AA54" si="95">IF(G57="",0,IF($G57&lt;$I57,0,IF($G57=$I57,1,3)))</f>
        <v>0</v>
      </c>
      <c r="AB49" s="56">
        <f t="shared" ref="AB49:AB54" si="96">G57</f>
        <v>0</v>
      </c>
      <c r="AC49" s="56">
        <f t="shared" ref="AC49:AC54" si="97">I57</f>
        <v>0</v>
      </c>
      <c r="AD49" s="55" t="s">
        <v>75</v>
      </c>
      <c r="AE49" s="56">
        <f t="shared" ref="AE49:AE54" si="98">IF(I57="",0,IF(I57&lt;G57,0,IF(G57=I57,1,3)))</f>
        <v>0</v>
      </c>
      <c r="AF49" s="16">
        <f t="shared" ref="AF49:AF54" si="99">I57</f>
        <v>0</v>
      </c>
      <c r="AG49" s="16">
        <f t="shared" ref="AG49:AG54" si="100">G57</f>
        <v>0</v>
      </c>
      <c r="AI49" s="15">
        <f>RANK($AJ49,$AJ$49:$AJ$52,1)+COUNTIF($AJ$49:$AJ49,$AJ49)-1</f>
        <v>1</v>
      </c>
      <c r="AJ49" s="15">
        <f>AK49+AL49+AM49</f>
        <v>1</v>
      </c>
      <c r="AK49" s="15">
        <f>SUMPRODUCT(($AO$49:$AO$52=AO49)*($AR$49:$AR$52=AR49)*($AP$49:$AP$52&gt;AP49))</f>
        <v>0</v>
      </c>
      <c r="AL49" s="15">
        <f>SUMPRODUCT(($AO$49:$AO$52=AO49)*($AR$49:$AR$52&gt;AR49))</f>
        <v>0</v>
      </c>
      <c r="AM49" s="15">
        <f>RANK(AO49,$AO$49:$AO$52)</f>
        <v>1</v>
      </c>
      <c r="AN49" s="55" t="s">
        <v>74</v>
      </c>
      <c r="AO49" s="15">
        <f>SUMIF($Z$49:$Z$54,$AN49,$AA$49:$AA$54)+SUMIF($AD$49:$AD$54,$AN49,$AE$49:$AE$54)</f>
        <v>0</v>
      </c>
      <c r="AP49" s="15">
        <f>SUMIF($Z$49:$Z$54,$AN49,$AB$49:$AB$54)+SUMIF($AD$49:$AD$54,$AN49,$AF$49:$AF$54)</f>
        <v>0</v>
      </c>
      <c r="AQ49" s="15">
        <f>SUMIF($Z$49:$Z$54,$AN49,$AC$49:$AC$54)+SUMIF($AD$49:$AD$54,$AN49,$AG$49:$AG$54)</f>
        <v>0</v>
      </c>
      <c r="AR49" s="15">
        <f>AP49-AQ49</f>
        <v>0</v>
      </c>
      <c r="AT49" s="15">
        <v>1</v>
      </c>
      <c r="AU49" s="15" t="str">
        <f>VLOOKUP($AT49,$AI$49:$AR$52,6,FALSE)</f>
        <v>Tyskland</v>
      </c>
      <c r="AV49" s="15">
        <f>VLOOKUP($AU49,$AN$49:$AR$52,2,FALSE)</f>
        <v>0</v>
      </c>
      <c r="AW49" s="15">
        <f>VLOOKUP($AU49,$AN$49:$AR$52,3,FALSE)</f>
        <v>0</v>
      </c>
      <c r="AX49" s="15">
        <f>VLOOKUP($AU49,$AN$49:$AR$52,4,FALSE)</f>
        <v>0</v>
      </c>
      <c r="AY49" s="15">
        <f>VLOOKUP($AU49,$AN$49:$AR$52,5,FALSE)</f>
        <v>0</v>
      </c>
      <c r="AZ49" s="57">
        <v>13</v>
      </c>
      <c r="BA49" s="73">
        <v>41806.541666666664</v>
      </c>
      <c r="BB49" s="59" t="s">
        <v>74</v>
      </c>
      <c r="BC49" s="60" t="s">
        <v>24</v>
      </c>
      <c r="BD49" s="61" t="s">
        <v>75</v>
      </c>
      <c r="BE49" s="62">
        <f>IF(G57='[1]Resultat &amp; tabell'!$G58,2,0)</f>
        <v>2</v>
      </c>
      <c r="BF49" s="63" t="s">
        <v>24</v>
      </c>
      <c r="BG49" s="62">
        <f>IF(I57='[1]Resultat &amp; tabell'!$I58,2,0)</f>
        <v>2</v>
      </c>
      <c r="BH49" s="62">
        <f>IF(J57='[1]Resultat &amp; tabell'!$J58,1,0)</f>
        <v>1</v>
      </c>
      <c r="BI49" s="64">
        <f t="shared" ref="BI49:BI54" si="101">SUM(BE49+BG49+BH49)</f>
        <v>5</v>
      </c>
      <c r="BJ49" s="65"/>
      <c r="BK49" s="17"/>
      <c r="BL49" s="68"/>
      <c r="BM49" s="68"/>
      <c r="BN49" s="68"/>
      <c r="BO49" s="68"/>
    </row>
    <row r="50" spans="2:67" ht="15" x14ac:dyDescent="0.25">
      <c r="B50" s="39">
        <v>27</v>
      </c>
      <c r="C50" s="69">
        <v>41811.541666666664</v>
      </c>
      <c r="D50" s="41" t="s">
        <v>63</v>
      </c>
      <c r="E50" s="42" t="s">
        <v>24</v>
      </c>
      <c r="F50" s="43" t="s">
        <v>67</v>
      </c>
      <c r="G50" s="46"/>
      <c r="H50" s="45" t="s">
        <v>24</v>
      </c>
      <c r="I50" s="46"/>
      <c r="J50" s="46"/>
      <c r="K50" s="47"/>
      <c r="L50" s="5">
        <v>2</v>
      </c>
      <c r="M50" s="120" t="s">
        <v>96</v>
      </c>
      <c r="N50" s="118"/>
      <c r="O50" s="118"/>
      <c r="P50" s="118"/>
      <c r="Q50" s="119"/>
      <c r="Z50" s="55" t="s">
        <v>78</v>
      </c>
      <c r="AA50" s="56">
        <f t="shared" si="95"/>
        <v>0</v>
      </c>
      <c r="AB50" s="56">
        <f t="shared" si="96"/>
        <v>0</v>
      </c>
      <c r="AC50" s="56">
        <f t="shared" si="97"/>
        <v>0</v>
      </c>
      <c r="AD50" s="55" t="s">
        <v>79</v>
      </c>
      <c r="AE50" s="56">
        <f t="shared" si="98"/>
        <v>0</v>
      </c>
      <c r="AF50" s="16">
        <f t="shared" si="99"/>
        <v>0</v>
      </c>
      <c r="AG50" s="16">
        <f t="shared" si="100"/>
        <v>0</v>
      </c>
      <c r="AI50" s="15">
        <f>RANK($AJ50,$AJ$49:$AJ$52,1)+COUNTIF($AJ$49:$AJ50,$AJ50)-1</f>
        <v>2</v>
      </c>
      <c r="AJ50" s="15">
        <f>AK50+AL50+AM50</f>
        <v>1</v>
      </c>
      <c r="AK50" s="15">
        <f t="shared" ref="AK50:AK52" si="102">SUMPRODUCT(($AO$49:$AO$52=AO50)*($AR$49:$AR$52=AR50)*($AP$49:$AP$52&gt;AP50))</f>
        <v>0</v>
      </c>
      <c r="AL50" s="15">
        <f t="shared" ref="AL50:AL52" si="103">SUMPRODUCT(($AO$49:$AO$52=AO50)*($AR$49:$AR$52&gt;AR50))</f>
        <v>0</v>
      </c>
      <c r="AM50" s="15">
        <f t="shared" ref="AM50:AM52" si="104">RANK(AO50,$AO$49:$AO$52)</f>
        <v>1</v>
      </c>
      <c r="AN50" s="55" t="s">
        <v>78</v>
      </c>
      <c r="AO50" s="15">
        <f t="shared" ref="AO50:AO52" si="105">SUMIF($Z$49:$Z$54,$AN50,$AA$49:$AA$54)+SUMIF($AD$49:$AD$54,$AN50,$AE$49:$AE$54)</f>
        <v>0</v>
      </c>
      <c r="AP50" s="15">
        <f t="shared" ref="AP50:AP52" si="106">SUMIF($Z$49:$Z$54,$AN50,$AB$49:$AB$54)+SUMIF($AD$49:$AD$54,$AN50,$AF$49:$AF$54)</f>
        <v>0</v>
      </c>
      <c r="AQ50" s="15">
        <f t="shared" ref="AQ50:AQ52" si="107">SUMIF($Z$49:$Z$54,$AN50,$AC$49:$AC$54)+SUMIF($AD$49:$AD$54,$AN50,$AG$49:$AG$54)</f>
        <v>0</v>
      </c>
      <c r="AR50" s="15">
        <f t="shared" ref="AR50:AR52" si="108">AP50-AQ50</f>
        <v>0</v>
      </c>
      <c r="AT50" s="15">
        <v>2</v>
      </c>
      <c r="AU50" s="15" t="str">
        <f t="shared" ref="AU50:AU52" si="109">VLOOKUP($AT50,$AI$49:$AR$52,6,FALSE)</f>
        <v>Ghana</v>
      </c>
      <c r="AV50" s="15">
        <f t="shared" ref="AV50:AV52" si="110">VLOOKUP($AU50,$AN$49:$AR$52,2,FALSE)</f>
        <v>0</v>
      </c>
      <c r="AW50" s="15">
        <f t="shared" ref="AW50:AW52" si="111">VLOOKUP($AU50,$AN$49:$AR$52,3,FALSE)</f>
        <v>0</v>
      </c>
      <c r="AX50" s="15">
        <f t="shared" ref="AX50:AX52" si="112">VLOOKUP($AU50,$AN$49:$AR$52,4,FALSE)</f>
        <v>0</v>
      </c>
      <c r="AY50" s="15">
        <f t="shared" ref="AY50:AY52" si="113">VLOOKUP($AU50,$AN$49:$AR$52,5,FALSE)</f>
        <v>0</v>
      </c>
      <c r="AZ50" s="57">
        <v>14</v>
      </c>
      <c r="BA50" s="73">
        <v>41806.791666666664</v>
      </c>
      <c r="BB50" s="59" t="s">
        <v>78</v>
      </c>
      <c r="BC50" s="60" t="s">
        <v>24</v>
      </c>
      <c r="BD50" s="61" t="s">
        <v>79</v>
      </c>
      <c r="BE50" s="62">
        <f>IF(G58='[1]Resultat &amp; tabell'!$G59,2,0)</f>
        <v>2</v>
      </c>
      <c r="BF50" s="63" t="s">
        <v>24</v>
      </c>
      <c r="BG50" s="62">
        <f>IF(I58='[1]Resultat &amp; tabell'!$I59,2,0)</f>
        <v>2</v>
      </c>
      <c r="BH50" s="62">
        <f>IF(J58='[1]Resultat &amp; tabell'!$J59,1,0)</f>
        <v>1</v>
      </c>
      <c r="BI50" s="64">
        <f t="shared" si="101"/>
        <v>5</v>
      </c>
      <c r="BK50" s="17"/>
      <c r="BL50" s="68"/>
      <c r="BM50" s="68"/>
      <c r="BN50" s="68"/>
      <c r="BO50" s="68"/>
    </row>
    <row r="51" spans="2:67" ht="15" x14ac:dyDescent="0.25">
      <c r="B51" s="39">
        <v>28</v>
      </c>
      <c r="C51" s="69">
        <v>41811.75</v>
      </c>
      <c r="D51" s="41" t="s">
        <v>68</v>
      </c>
      <c r="E51" s="42" t="s">
        <v>24</v>
      </c>
      <c r="F51" s="43" t="s">
        <v>64</v>
      </c>
      <c r="G51" s="46"/>
      <c r="H51" s="45" t="s">
        <v>24</v>
      </c>
      <c r="I51" s="46"/>
      <c r="J51" s="46"/>
      <c r="K51" s="47"/>
      <c r="L51" s="5">
        <v>3</v>
      </c>
      <c r="M51" s="70" t="s">
        <v>97</v>
      </c>
      <c r="N51" s="71"/>
      <c r="O51" s="71"/>
      <c r="P51" s="71"/>
      <c r="Q51" s="72"/>
      <c r="Z51" s="55" t="s">
        <v>74</v>
      </c>
      <c r="AA51" s="56">
        <f t="shared" si="95"/>
        <v>0</v>
      </c>
      <c r="AB51" s="56">
        <f t="shared" si="96"/>
        <v>0</v>
      </c>
      <c r="AC51" s="56">
        <f t="shared" si="97"/>
        <v>0</v>
      </c>
      <c r="AD51" s="55" t="s">
        <v>78</v>
      </c>
      <c r="AE51" s="56">
        <f t="shared" si="98"/>
        <v>0</v>
      </c>
      <c r="AF51" s="16">
        <f t="shared" si="99"/>
        <v>0</v>
      </c>
      <c r="AG51" s="16">
        <f t="shared" si="100"/>
        <v>0</v>
      </c>
      <c r="AI51" s="15">
        <f>RANK($AJ51,$AJ$49:$AJ$52,1)+COUNTIF($AJ$49:$AJ51,$AJ51)-1</f>
        <v>3</v>
      </c>
      <c r="AJ51" s="15">
        <f>AK51+AL51+AM51</f>
        <v>1</v>
      </c>
      <c r="AK51" s="15">
        <f t="shared" si="102"/>
        <v>0</v>
      </c>
      <c r="AL51" s="15">
        <f t="shared" si="103"/>
        <v>0</v>
      </c>
      <c r="AM51" s="15">
        <f t="shared" si="104"/>
        <v>1</v>
      </c>
      <c r="AN51" s="55" t="s">
        <v>75</v>
      </c>
      <c r="AO51" s="15">
        <f t="shared" si="105"/>
        <v>0</v>
      </c>
      <c r="AP51" s="15">
        <f t="shared" si="106"/>
        <v>0</v>
      </c>
      <c r="AQ51" s="15">
        <f t="shared" si="107"/>
        <v>0</v>
      </c>
      <c r="AR51" s="15">
        <f t="shared" si="108"/>
        <v>0</v>
      </c>
      <c r="AT51" s="15">
        <v>3</v>
      </c>
      <c r="AU51" s="15" t="str">
        <f t="shared" si="109"/>
        <v>Portugal</v>
      </c>
      <c r="AV51" s="15">
        <f t="shared" si="110"/>
        <v>0</v>
      </c>
      <c r="AW51" s="15">
        <f t="shared" si="111"/>
        <v>0</v>
      </c>
      <c r="AX51" s="15">
        <f t="shared" si="112"/>
        <v>0</v>
      </c>
      <c r="AY51" s="15">
        <f t="shared" si="113"/>
        <v>0</v>
      </c>
      <c r="AZ51" s="57">
        <v>29</v>
      </c>
      <c r="BA51" s="73">
        <v>41811.666666666664</v>
      </c>
      <c r="BB51" s="59" t="s">
        <v>74</v>
      </c>
      <c r="BC51" s="60" t="s">
        <v>24</v>
      </c>
      <c r="BD51" s="61" t="s">
        <v>78</v>
      </c>
      <c r="BE51" s="62">
        <f>IF(G59='[1]Resultat &amp; tabell'!$G60,2,0)</f>
        <v>2</v>
      </c>
      <c r="BF51" s="63" t="s">
        <v>24</v>
      </c>
      <c r="BG51" s="62">
        <f>IF(I59='[1]Resultat &amp; tabell'!$I60,2,0)</f>
        <v>2</v>
      </c>
      <c r="BH51" s="62">
        <f>IF(J59='[1]Resultat &amp; tabell'!$J60,1,0)</f>
        <v>1</v>
      </c>
      <c r="BI51" s="64">
        <f t="shared" si="101"/>
        <v>5</v>
      </c>
      <c r="BK51" s="80"/>
      <c r="BL51" s="68"/>
      <c r="BM51" s="68"/>
      <c r="BN51" s="68"/>
      <c r="BO51" s="68"/>
    </row>
    <row r="52" spans="2:67" ht="15" x14ac:dyDescent="0.25">
      <c r="B52" s="39">
        <v>43</v>
      </c>
      <c r="C52" s="69">
        <v>41815.541666666664</v>
      </c>
      <c r="D52" s="41" t="s">
        <v>68</v>
      </c>
      <c r="E52" s="42" t="s">
        <v>24</v>
      </c>
      <c r="F52" s="43" t="s">
        <v>63</v>
      </c>
      <c r="G52" s="46"/>
      <c r="H52" s="45" t="s">
        <v>24</v>
      </c>
      <c r="I52" s="46"/>
      <c r="J52" s="46"/>
      <c r="K52" s="47"/>
      <c r="L52" s="5">
        <v>4</v>
      </c>
      <c r="M52" s="102"/>
      <c r="N52" s="103"/>
      <c r="O52" s="126"/>
      <c r="P52" s="103"/>
      <c r="Q52" s="103"/>
      <c r="Z52" s="55" t="s">
        <v>79</v>
      </c>
      <c r="AA52" s="56">
        <f t="shared" si="95"/>
        <v>0</v>
      </c>
      <c r="AB52" s="56">
        <f t="shared" si="96"/>
        <v>0</v>
      </c>
      <c r="AC52" s="56">
        <f t="shared" si="97"/>
        <v>0</v>
      </c>
      <c r="AD52" s="55" t="s">
        <v>75</v>
      </c>
      <c r="AE52" s="56">
        <f t="shared" si="98"/>
        <v>0</v>
      </c>
      <c r="AF52" s="16">
        <f t="shared" si="99"/>
        <v>0</v>
      </c>
      <c r="AG52" s="16">
        <f t="shared" si="100"/>
        <v>0</v>
      </c>
      <c r="AI52" s="15">
        <f>RANK($AJ52,$AJ$49:$AJ$52,1)+COUNTIF($AJ$49:$AJ52,$AJ52)-1</f>
        <v>4</v>
      </c>
      <c r="AJ52" s="15">
        <f>AK52+AL52+AM52</f>
        <v>1</v>
      </c>
      <c r="AK52" s="15">
        <f t="shared" si="102"/>
        <v>0</v>
      </c>
      <c r="AL52" s="15">
        <f t="shared" si="103"/>
        <v>0</v>
      </c>
      <c r="AM52" s="15">
        <f t="shared" si="104"/>
        <v>1</v>
      </c>
      <c r="AN52" s="55" t="s">
        <v>79</v>
      </c>
      <c r="AO52" s="15">
        <f t="shared" si="105"/>
        <v>0</v>
      </c>
      <c r="AP52" s="15">
        <f t="shared" si="106"/>
        <v>0</v>
      </c>
      <c r="AQ52" s="15">
        <f t="shared" si="107"/>
        <v>0</v>
      </c>
      <c r="AR52" s="15">
        <f t="shared" si="108"/>
        <v>0</v>
      </c>
      <c r="AT52" s="15">
        <v>4</v>
      </c>
      <c r="AU52" s="15" t="str">
        <f t="shared" si="109"/>
        <v>USA</v>
      </c>
      <c r="AV52" s="15">
        <f t="shared" si="110"/>
        <v>0</v>
      </c>
      <c r="AW52" s="15">
        <f t="shared" si="111"/>
        <v>0</v>
      </c>
      <c r="AX52" s="15">
        <f t="shared" si="112"/>
        <v>0</v>
      </c>
      <c r="AY52" s="15">
        <f t="shared" si="113"/>
        <v>0</v>
      </c>
      <c r="AZ52" s="57">
        <v>30</v>
      </c>
      <c r="BA52" s="73">
        <v>41812.75</v>
      </c>
      <c r="BB52" s="59" t="s">
        <v>79</v>
      </c>
      <c r="BC52" s="60" t="s">
        <v>24</v>
      </c>
      <c r="BD52" s="61" t="s">
        <v>75</v>
      </c>
      <c r="BE52" s="62">
        <f>IF(G60='[1]Resultat &amp; tabell'!$G61,2,0)</f>
        <v>2</v>
      </c>
      <c r="BF52" s="63" t="s">
        <v>24</v>
      </c>
      <c r="BG52" s="62">
        <f>IF(I60='[1]Resultat &amp; tabell'!$I61,2,0)</f>
        <v>2</v>
      </c>
      <c r="BH52" s="62">
        <f>IF(J60='[1]Resultat &amp; tabell'!$J61,1,0)</f>
        <v>1</v>
      </c>
      <c r="BI52" s="64">
        <f t="shared" si="101"/>
        <v>5</v>
      </c>
      <c r="BK52" s="80"/>
      <c r="BL52" s="68"/>
      <c r="BM52" s="68"/>
      <c r="BN52" s="68"/>
      <c r="BO52" s="68"/>
    </row>
    <row r="53" spans="2:67" ht="15" x14ac:dyDescent="0.25">
      <c r="B53" s="39">
        <v>44</v>
      </c>
      <c r="C53" s="69">
        <v>41815.541666666664</v>
      </c>
      <c r="D53" s="41" t="s">
        <v>64</v>
      </c>
      <c r="E53" s="42" t="s">
        <v>24</v>
      </c>
      <c r="F53" s="43" t="s">
        <v>67</v>
      </c>
      <c r="G53" s="46"/>
      <c r="H53" s="45" t="s">
        <v>24</v>
      </c>
      <c r="I53" s="46"/>
      <c r="J53" s="46"/>
      <c r="K53" s="47"/>
      <c r="R53"/>
      <c r="Z53" s="55" t="s">
        <v>79</v>
      </c>
      <c r="AA53" s="56">
        <f t="shared" si="95"/>
        <v>0</v>
      </c>
      <c r="AB53" s="56">
        <f t="shared" si="96"/>
        <v>0</v>
      </c>
      <c r="AC53" s="56">
        <f t="shared" si="97"/>
        <v>0</v>
      </c>
      <c r="AD53" s="55" t="s">
        <v>74</v>
      </c>
      <c r="AE53" s="56">
        <f t="shared" si="98"/>
        <v>0</v>
      </c>
      <c r="AF53" s="16">
        <f t="shared" si="99"/>
        <v>0</v>
      </c>
      <c r="AG53" s="16">
        <f t="shared" si="100"/>
        <v>0</v>
      </c>
      <c r="AZ53" s="57">
        <v>45</v>
      </c>
      <c r="BA53" s="73">
        <v>41816.541666666664</v>
      </c>
      <c r="BB53" s="59" t="s">
        <v>79</v>
      </c>
      <c r="BC53" s="60" t="s">
        <v>24</v>
      </c>
      <c r="BD53" s="61" t="s">
        <v>74</v>
      </c>
      <c r="BE53" s="62">
        <f>IF(G61='[1]Resultat &amp; tabell'!$G62,2,0)</f>
        <v>2</v>
      </c>
      <c r="BF53" s="63" t="s">
        <v>24</v>
      </c>
      <c r="BG53" s="62">
        <f>IF(I61='[1]Resultat &amp; tabell'!$I62,2,0)</f>
        <v>2</v>
      </c>
      <c r="BH53" s="62">
        <f>IF(J61='[1]Resultat &amp; tabell'!$J62,1,0)</f>
        <v>1</v>
      </c>
      <c r="BI53" s="64">
        <f t="shared" si="101"/>
        <v>5</v>
      </c>
      <c r="BL53" s="68"/>
      <c r="BM53" s="125"/>
      <c r="BN53" s="68"/>
      <c r="BO53" s="68"/>
    </row>
    <row r="54" spans="2:67" ht="15" x14ac:dyDescent="0.25">
      <c r="C54" s="90"/>
      <c r="K54" s="93"/>
      <c r="Z54" s="55" t="s">
        <v>75</v>
      </c>
      <c r="AA54" s="56">
        <f t="shared" si="95"/>
        <v>0</v>
      </c>
      <c r="AB54" s="56">
        <f t="shared" si="96"/>
        <v>0</v>
      </c>
      <c r="AC54" s="56">
        <f t="shared" si="97"/>
        <v>0</v>
      </c>
      <c r="AD54" s="55" t="s">
        <v>78</v>
      </c>
      <c r="AE54" s="56">
        <f t="shared" si="98"/>
        <v>0</v>
      </c>
      <c r="AF54" s="16">
        <f t="shared" si="99"/>
        <v>0</v>
      </c>
      <c r="AG54" s="16">
        <f t="shared" si="100"/>
        <v>0</v>
      </c>
      <c r="AZ54" s="57">
        <v>46</v>
      </c>
      <c r="BA54" s="73">
        <v>41816.541666666664</v>
      </c>
      <c r="BB54" s="59" t="s">
        <v>75</v>
      </c>
      <c r="BC54" s="60" t="s">
        <v>24</v>
      </c>
      <c r="BD54" s="61" t="s">
        <v>78</v>
      </c>
      <c r="BE54" s="62">
        <f>IF(G62='[1]Resultat &amp; tabell'!$G63,2,0)</f>
        <v>2</v>
      </c>
      <c r="BF54" s="63" t="s">
        <v>24</v>
      </c>
      <c r="BG54" s="62">
        <f>IF(I62='[1]Resultat &amp; tabell'!$I63,2,0)</f>
        <v>2</v>
      </c>
      <c r="BH54" s="62">
        <f>IF(J62='[1]Resultat &amp; tabell'!$J63,1,0)</f>
        <v>1</v>
      </c>
      <c r="BI54" s="64">
        <f t="shared" si="101"/>
        <v>5</v>
      </c>
      <c r="BL54" s="68"/>
      <c r="BM54" s="125"/>
      <c r="BN54" s="68"/>
      <c r="BO54" s="68"/>
    </row>
    <row r="55" spans="2:67" ht="15" x14ac:dyDescent="0.25">
      <c r="B55" s="10" t="s">
        <v>71</v>
      </c>
      <c r="C55" s="98"/>
      <c r="D55" s="2"/>
      <c r="E55" s="3"/>
      <c r="F55" s="2"/>
      <c r="G55" s="3"/>
      <c r="H55" s="3"/>
      <c r="I55" s="3"/>
      <c r="J55" s="3"/>
      <c r="K55" s="93"/>
      <c r="BA55" s="94"/>
      <c r="BI55" s="97"/>
      <c r="BL55" s="68"/>
      <c r="BM55" s="125"/>
      <c r="BN55" s="68"/>
      <c r="BO55" s="68"/>
    </row>
    <row r="56" spans="2:67" s="104" customFormat="1" ht="12.75" x14ac:dyDescent="0.25">
      <c r="B56" s="121" t="s">
        <v>2</v>
      </c>
      <c r="C56" s="111" t="s">
        <v>3</v>
      </c>
      <c r="D56" s="159" t="s">
        <v>2</v>
      </c>
      <c r="E56" s="160"/>
      <c r="F56" s="161"/>
      <c r="G56" s="160" t="s">
        <v>4</v>
      </c>
      <c r="H56" s="160"/>
      <c r="I56" s="160"/>
      <c r="J56" s="112" t="s">
        <v>5</v>
      </c>
      <c r="K56" s="113" t="s">
        <v>6</v>
      </c>
      <c r="L56" s="101"/>
      <c r="M56" s="27" t="s">
        <v>71</v>
      </c>
      <c r="N56" s="28" t="s">
        <v>6</v>
      </c>
      <c r="O56" s="28" t="s">
        <v>7</v>
      </c>
      <c r="P56" s="28" t="s">
        <v>8</v>
      </c>
      <c r="Q56" s="29" t="s">
        <v>9</v>
      </c>
      <c r="R56" s="102"/>
      <c r="S56" s="75"/>
      <c r="T56" s="3"/>
      <c r="U56" s="3"/>
      <c r="V56" s="3"/>
      <c r="W56" s="127"/>
      <c r="Z56" s="13"/>
      <c r="AA56" s="56"/>
      <c r="AB56" s="56"/>
      <c r="AC56" s="56"/>
      <c r="AD56" s="13"/>
      <c r="AE56" s="105"/>
      <c r="AF56" s="106"/>
      <c r="AG56" s="106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7" t="s">
        <v>80</v>
      </c>
      <c r="BA56" s="107"/>
      <c r="BB56" s="18"/>
      <c r="BC56" s="19"/>
      <c r="BD56" s="18"/>
      <c r="BE56" s="19"/>
      <c r="BF56" s="19"/>
      <c r="BG56" s="19"/>
      <c r="BH56" s="19"/>
      <c r="BI56" s="38"/>
      <c r="BJ56" s="109"/>
      <c r="BK56" s="110"/>
      <c r="BL56" s="38"/>
      <c r="BM56" s="128"/>
      <c r="BN56" s="38"/>
      <c r="BO56" s="38"/>
    </row>
    <row r="57" spans="2:67" s="104" customFormat="1" ht="12.75" x14ac:dyDescent="0.25">
      <c r="B57" s="39">
        <v>13</v>
      </c>
      <c r="C57" s="69">
        <v>41806.541666666664</v>
      </c>
      <c r="D57" s="41" t="s">
        <v>72</v>
      </c>
      <c r="E57" s="42" t="s">
        <v>24</v>
      </c>
      <c r="F57" s="43" t="s">
        <v>73</v>
      </c>
      <c r="G57" s="46"/>
      <c r="H57" s="45" t="s">
        <v>24</v>
      </c>
      <c r="I57" s="46"/>
      <c r="J57" s="46"/>
      <c r="K57" s="47"/>
      <c r="L57" s="101"/>
      <c r="M57" s="49" t="s">
        <v>94</v>
      </c>
      <c r="N57" s="51"/>
      <c r="O57" s="51"/>
      <c r="P57" s="51"/>
      <c r="Q57" s="52"/>
      <c r="R57" s="102"/>
      <c r="S57" s="103"/>
      <c r="T57" s="3"/>
      <c r="U57" s="3"/>
      <c r="V57" s="3"/>
      <c r="W57" s="127"/>
      <c r="Z57" s="32" t="s">
        <v>12</v>
      </c>
      <c r="AA57" s="32" t="s">
        <v>6</v>
      </c>
      <c r="AB57" s="32" t="s">
        <v>7</v>
      </c>
      <c r="AC57" s="32" t="s">
        <v>8</v>
      </c>
      <c r="AD57" s="32" t="s">
        <v>13</v>
      </c>
      <c r="AE57" s="32" t="s">
        <v>6</v>
      </c>
      <c r="AF57" s="32" t="s">
        <v>7</v>
      </c>
      <c r="AG57" s="32" t="s">
        <v>8</v>
      </c>
      <c r="AH57" s="105"/>
      <c r="AI57" s="33" t="s">
        <v>14</v>
      </c>
      <c r="AJ57" s="33" t="s">
        <v>15</v>
      </c>
      <c r="AK57" s="33" t="s">
        <v>16</v>
      </c>
      <c r="AL57" s="32" t="s">
        <v>17</v>
      </c>
      <c r="AM57" s="32" t="s">
        <v>18</v>
      </c>
      <c r="AN57" s="32" t="s">
        <v>19</v>
      </c>
      <c r="AO57" s="32" t="s">
        <v>6</v>
      </c>
      <c r="AP57" s="32" t="s">
        <v>7</v>
      </c>
      <c r="AQ57" s="32" t="s">
        <v>8</v>
      </c>
      <c r="AR57" s="33" t="s">
        <v>20</v>
      </c>
      <c r="AS57" s="105"/>
      <c r="AT57" s="32" t="s">
        <v>21</v>
      </c>
      <c r="AU57" s="32" t="s">
        <v>19</v>
      </c>
      <c r="AV57" s="32" t="s">
        <v>6</v>
      </c>
      <c r="AW57" s="32" t="s">
        <v>7</v>
      </c>
      <c r="AX57" s="32" t="s">
        <v>8</v>
      </c>
      <c r="AY57" s="33" t="s">
        <v>20</v>
      </c>
      <c r="AZ57" s="123" t="s">
        <v>2</v>
      </c>
      <c r="BA57" s="114" t="s">
        <v>3</v>
      </c>
      <c r="BB57" s="129" t="s">
        <v>2</v>
      </c>
      <c r="BC57" s="115"/>
      <c r="BD57" s="130"/>
      <c r="BE57" s="166" t="s">
        <v>4</v>
      </c>
      <c r="BF57" s="166"/>
      <c r="BG57" s="166"/>
      <c r="BH57" s="115" t="s">
        <v>5</v>
      </c>
      <c r="BI57" s="116" t="s">
        <v>6</v>
      </c>
      <c r="BJ57" s="109"/>
      <c r="BK57" s="117"/>
      <c r="BL57" s="38"/>
      <c r="BM57" s="38"/>
      <c r="BN57" s="38"/>
      <c r="BO57" s="38"/>
    </row>
    <row r="58" spans="2:67" ht="15" x14ac:dyDescent="0.25">
      <c r="B58" s="39">
        <v>14</v>
      </c>
      <c r="C58" s="69">
        <v>41806.791666666664</v>
      </c>
      <c r="D58" s="41" t="s">
        <v>76</v>
      </c>
      <c r="E58" s="42" t="s">
        <v>24</v>
      </c>
      <c r="F58" s="43" t="s">
        <v>77</v>
      </c>
      <c r="G58" s="46"/>
      <c r="H58" s="45" t="s">
        <v>24</v>
      </c>
      <c r="I58" s="46"/>
      <c r="J58" s="46"/>
      <c r="K58" s="47"/>
      <c r="L58" s="48">
        <v>1</v>
      </c>
      <c r="M58" s="70" t="s">
        <v>95</v>
      </c>
      <c r="N58" s="71"/>
      <c r="O58" s="71"/>
      <c r="P58" s="71"/>
      <c r="Q58" s="72"/>
      <c r="S58" s="103"/>
      <c r="Z58" s="55" t="s">
        <v>83</v>
      </c>
      <c r="AA58" s="56">
        <f t="shared" ref="AA58:AA63" si="114">IF(G66="",0,IF($G66&lt;$I66,0,IF($G66=$I66,1,3)))</f>
        <v>0</v>
      </c>
      <c r="AB58" s="56">
        <f t="shared" ref="AB58:AB63" si="115">G66</f>
        <v>0</v>
      </c>
      <c r="AC58" s="56">
        <f t="shared" ref="AC58:AC63" si="116">I66</f>
        <v>0</v>
      </c>
      <c r="AD58" s="55" t="s">
        <v>84</v>
      </c>
      <c r="AE58" s="56">
        <f t="shared" ref="AE58:AE63" si="117">IF(I66="",0,IF(I66&lt;G66,0,IF(G66=I66,1,3)))</f>
        <v>0</v>
      </c>
      <c r="AF58" s="16">
        <f t="shared" ref="AF58:AF63" si="118">I66</f>
        <v>0</v>
      </c>
      <c r="AG58" s="16">
        <f t="shared" ref="AG58:AG63" si="119">G66</f>
        <v>0</v>
      </c>
      <c r="AI58" s="15">
        <f>RANK($AJ58,$AJ$58:$AJ$62,1)+COUNTIF($AJ$58:$AJ58,$AJ58)-1</f>
        <v>1</v>
      </c>
      <c r="AJ58" s="15">
        <f>AK58+AL58+AM58</f>
        <v>1</v>
      </c>
      <c r="AK58" s="15">
        <f>SUMPRODUCT(($AO$58:$AO$61=AO58)*($AR$58:$AR$61=AR58)*($AP$58:$AP$61&gt;AP58))</f>
        <v>0</v>
      </c>
      <c r="AL58" s="15">
        <f>SUMPRODUCT(($AO$58:$AO$61=AO58)*($AR$58:$AR$61&gt;AR58))</f>
        <v>0</v>
      </c>
      <c r="AM58" s="15">
        <f>RANK(AO58,$AO$58:$AO$61)</f>
        <v>1</v>
      </c>
      <c r="AN58" s="55" t="s">
        <v>83</v>
      </c>
      <c r="AO58" s="15">
        <f>SUMIF($Z$58:$Z$63,$AN58,$AA$58:$AA$63)+SUMIF($AD$58:$AD$63,$AN58,$AE$58:$AE$63)</f>
        <v>0</v>
      </c>
      <c r="AP58" s="15">
        <f>SUMIF($Z$58:$Z$63,$AN58,$AB$58:$AB$63)+SUMIF($AD$58:$AD$63,$AN58,$AF$58:$AF$63)</f>
        <v>0</v>
      </c>
      <c r="AQ58" s="15">
        <f>SUMIF($Z$58:$Z$63,$AN58,$AC$58:$AC$63)+SUMIF($AD$58:$AD$63,$AN58,$AG$58:$AG$63)</f>
        <v>0</v>
      </c>
      <c r="AR58" s="15">
        <f>AP58-AQ58</f>
        <v>0</v>
      </c>
      <c r="AT58" s="15">
        <v>1</v>
      </c>
      <c r="AU58" s="15" t="str">
        <f>VLOOKUP($AT58,$AI$58:$AR$61,6,FALSE)</f>
        <v>Belgien</v>
      </c>
      <c r="AV58" s="15">
        <f>VLOOKUP($AU58,$AN$58:$AR$61,2,FALSE)</f>
        <v>0</v>
      </c>
      <c r="AW58" s="15">
        <f>VLOOKUP($AU58,$AN$58:$AR$61,3,FALSE)</f>
        <v>0</v>
      </c>
      <c r="AX58" s="15">
        <f>VLOOKUP($AU58,$AN$58:$AR$61,4,FALSE)</f>
        <v>0</v>
      </c>
      <c r="AY58" s="15">
        <f>VLOOKUP($AU58,$AN$58:$AR$61,5,FALSE)</f>
        <v>0</v>
      </c>
      <c r="AZ58" s="57">
        <v>15</v>
      </c>
      <c r="BA58" s="73">
        <v>41807.541666666664</v>
      </c>
      <c r="BB58" s="59" t="s">
        <v>83</v>
      </c>
      <c r="BC58" s="60" t="s">
        <v>24</v>
      </c>
      <c r="BD58" s="61" t="s">
        <v>84</v>
      </c>
      <c r="BE58" s="62">
        <f>IF(G66='[1]Resultat &amp; tabell'!$G67,2,0)</f>
        <v>2</v>
      </c>
      <c r="BF58" s="63" t="s">
        <v>24</v>
      </c>
      <c r="BG58" s="62">
        <f>IF(I66='[1]Resultat &amp; tabell'!$I67,2,0)</f>
        <v>2</v>
      </c>
      <c r="BH58" s="62">
        <f>IF(J66='[1]Resultat &amp; tabell'!$J67,1,0)</f>
        <v>1</v>
      </c>
      <c r="BI58" s="64">
        <f t="shared" ref="BI58:BI63" si="120">SUM(BE58+BG58+BH58)</f>
        <v>5</v>
      </c>
      <c r="BJ58" s="65"/>
      <c r="BK58" s="17"/>
      <c r="BL58" s="68"/>
      <c r="BM58" s="68"/>
      <c r="BN58" s="68"/>
      <c r="BO58" s="68"/>
    </row>
    <row r="59" spans="2:67" ht="15" x14ac:dyDescent="0.25">
      <c r="B59" s="39">
        <v>29</v>
      </c>
      <c r="C59" s="69">
        <v>41811.666666666664</v>
      </c>
      <c r="D59" s="41" t="s">
        <v>72</v>
      </c>
      <c r="E59" s="42" t="s">
        <v>24</v>
      </c>
      <c r="F59" s="43" t="s">
        <v>76</v>
      </c>
      <c r="G59" s="46"/>
      <c r="H59" s="45" t="s">
        <v>24</v>
      </c>
      <c r="I59" s="46"/>
      <c r="J59" s="46"/>
      <c r="K59" s="47"/>
      <c r="L59" s="5">
        <v>2</v>
      </c>
      <c r="M59" s="120" t="s">
        <v>96</v>
      </c>
      <c r="N59" s="118"/>
      <c r="O59" s="118"/>
      <c r="P59" s="118"/>
      <c r="Q59" s="119"/>
      <c r="Z59" s="55" t="s">
        <v>87</v>
      </c>
      <c r="AA59" s="56">
        <f t="shared" si="114"/>
        <v>0</v>
      </c>
      <c r="AB59" s="56">
        <f t="shared" si="115"/>
        <v>0</v>
      </c>
      <c r="AC59" s="56">
        <f t="shared" si="116"/>
        <v>0</v>
      </c>
      <c r="AD59" s="55" t="s">
        <v>88</v>
      </c>
      <c r="AE59" s="56">
        <f t="shared" si="117"/>
        <v>0</v>
      </c>
      <c r="AF59" s="16">
        <f t="shared" si="118"/>
        <v>0</v>
      </c>
      <c r="AG59" s="16">
        <f t="shared" si="119"/>
        <v>0</v>
      </c>
      <c r="AI59" s="15">
        <f>RANK($AJ59,$AJ$58:$AJ$62,1)+COUNTIF($AJ$58:$AJ59,$AJ59)-1</f>
        <v>2</v>
      </c>
      <c r="AJ59" s="15">
        <f>AK59+AL59+AM59</f>
        <v>1</v>
      </c>
      <c r="AK59" s="15">
        <f t="shared" ref="AK59:AK61" si="121">SUMPRODUCT(($AO$58:$AO$61=AO59)*($AR$58:$AR$61=AR59)*($AP$58:$AP$61&gt;AP59))</f>
        <v>0</v>
      </c>
      <c r="AL59" s="15">
        <f t="shared" ref="AL59:AL61" si="122">SUMPRODUCT(($AO$58:$AO$61=AO59)*($AR$58:$AR$61&gt;AR59))</f>
        <v>0</v>
      </c>
      <c r="AM59" s="15">
        <f t="shared" ref="AM59:AM61" si="123">RANK(AO59,$AO$58:$AO$61)</f>
        <v>1</v>
      </c>
      <c r="AN59" s="55" t="s">
        <v>87</v>
      </c>
      <c r="AO59" s="15">
        <f t="shared" ref="AO59:AO61" si="124">SUMIF($Z$58:$Z$63,$AN59,$AA$58:$AA$63)+SUMIF($AD$58:$AD$63,$AN59,$AE$58:$AE$63)</f>
        <v>0</v>
      </c>
      <c r="AP59" s="15">
        <f t="shared" ref="AP59:AP61" si="125">SUMIF($Z$58:$Z$63,$AN59,$AB$58:$AB$63)+SUMIF($AD$58:$AD$63,$AN59,$AF$58:$AF$63)</f>
        <v>0</v>
      </c>
      <c r="AQ59" s="15">
        <f t="shared" ref="AQ59:AQ61" si="126">SUMIF($Z$58:$Z$63,$AN59,$AC$58:$AC$63)+SUMIF($AD$58:$AD$63,$AN59,$AG$58:$AG$63)</f>
        <v>0</v>
      </c>
      <c r="AR59" s="15">
        <f t="shared" ref="AR59:AR61" si="127">AP59-AQ59</f>
        <v>0</v>
      </c>
      <c r="AT59" s="15">
        <v>2</v>
      </c>
      <c r="AU59" s="15" t="str">
        <f t="shared" ref="AU59:AU61" si="128">VLOOKUP($AT59,$AI$58:$AR$61,6,FALSE)</f>
        <v>Ryssland</v>
      </c>
      <c r="AV59" s="15">
        <f t="shared" ref="AV59:AV61" si="129">VLOOKUP($AU59,$AN$58:$AR$61,2,FALSE)</f>
        <v>0</v>
      </c>
      <c r="AW59" s="15">
        <f t="shared" ref="AW59:AW61" si="130">VLOOKUP($AU59,$AN$58:$AR$61,3,FALSE)</f>
        <v>0</v>
      </c>
      <c r="AX59" s="15">
        <f t="shared" ref="AX59:AX61" si="131">VLOOKUP($AU59,$AN$58:$AR$61,4,FALSE)</f>
        <v>0</v>
      </c>
      <c r="AY59" s="15">
        <f t="shared" ref="AY59:AY61" si="132">VLOOKUP($AU59,$AN$58:$AR$61,5,FALSE)</f>
        <v>0</v>
      </c>
      <c r="AZ59" s="57">
        <v>16</v>
      </c>
      <c r="BA59" s="73">
        <v>41807.75</v>
      </c>
      <c r="BB59" s="59" t="s">
        <v>87</v>
      </c>
      <c r="BC59" s="60" t="s">
        <v>24</v>
      </c>
      <c r="BD59" s="61" t="s">
        <v>88</v>
      </c>
      <c r="BE59" s="62">
        <f>IF(G67='[1]Resultat &amp; tabell'!$G68,2,0)</f>
        <v>2</v>
      </c>
      <c r="BF59" s="63" t="s">
        <v>24</v>
      </c>
      <c r="BG59" s="62">
        <f>IF(I67='[1]Resultat &amp; tabell'!$I68,2,0)</f>
        <v>2</v>
      </c>
      <c r="BH59" s="62">
        <f>IF(J67='[1]Resultat &amp; tabell'!$J68,1,0)</f>
        <v>1</v>
      </c>
      <c r="BI59" s="64">
        <f t="shared" si="120"/>
        <v>5</v>
      </c>
      <c r="BK59" s="17"/>
      <c r="BL59" s="68"/>
      <c r="BM59" s="68"/>
      <c r="BN59" s="68"/>
      <c r="BO59" s="68"/>
    </row>
    <row r="60" spans="2:67" ht="15" x14ac:dyDescent="0.25">
      <c r="B60" s="39">
        <v>30</v>
      </c>
      <c r="C60" s="69">
        <v>41812.75</v>
      </c>
      <c r="D60" s="41" t="s">
        <v>77</v>
      </c>
      <c r="E60" s="42" t="s">
        <v>24</v>
      </c>
      <c r="F60" s="43" t="s">
        <v>73</v>
      </c>
      <c r="G60" s="46"/>
      <c r="H60" s="45" t="s">
        <v>24</v>
      </c>
      <c r="I60" s="46"/>
      <c r="J60" s="46"/>
      <c r="K60" s="47"/>
      <c r="L60" s="5">
        <v>3</v>
      </c>
      <c r="M60" s="70" t="s">
        <v>97</v>
      </c>
      <c r="N60" s="71"/>
      <c r="O60" s="71"/>
      <c r="P60" s="71"/>
      <c r="Q60" s="72"/>
      <c r="Z60" s="55" t="s">
        <v>83</v>
      </c>
      <c r="AA60" s="56">
        <f t="shared" si="114"/>
        <v>0</v>
      </c>
      <c r="AB60" s="56">
        <f t="shared" si="115"/>
        <v>0</v>
      </c>
      <c r="AC60" s="56">
        <f t="shared" si="116"/>
        <v>0</v>
      </c>
      <c r="AD60" s="55" t="s">
        <v>87</v>
      </c>
      <c r="AE60" s="56">
        <f t="shared" si="117"/>
        <v>0</v>
      </c>
      <c r="AF60" s="16">
        <f t="shared" si="118"/>
        <v>0</v>
      </c>
      <c r="AG60" s="16">
        <f t="shared" si="119"/>
        <v>0</v>
      </c>
      <c r="AI60" s="15">
        <f>RANK($AJ60,$AJ$58:$AJ$62,1)+COUNTIF($AJ$58:$AJ60,$AJ60)-1</f>
        <v>3</v>
      </c>
      <c r="AJ60" s="15">
        <f>AK60+AL60+AM60</f>
        <v>1</v>
      </c>
      <c r="AK60" s="15">
        <f t="shared" si="121"/>
        <v>0</v>
      </c>
      <c r="AL60" s="15">
        <f t="shared" si="122"/>
        <v>0</v>
      </c>
      <c r="AM60" s="15">
        <f t="shared" si="123"/>
        <v>1</v>
      </c>
      <c r="AN60" s="55" t="s">
        <v>84</v>
      </c>
      <c r="AO60" s="15">
        <f t="shared" si="124"/>
        <v>0</v>
      </c>
      <c r="AP60" s="15">
        <f t="shared" si="125"/>
        <v>0</v>
      </c>
      <c r="AQ60" s="15">
        <f t="shared" si="126"/>
        <v>0</v>
      </c>
      <c r="AR60" s="15">
        <f t="shared" si="127"/>
        <v>0</v>
      </c>
      <c r="AT60" s="15">
        <v>3</v>
      </c>
      <c r="AU60" s="15" t="str">
        <f t="shared" si="128"/>
        <v>Algeriet</v>
      </c>
      <c r="AV60" s="15">
        <f t="shared" si="129"/>
        <v>0</v>
      </c>
      <c r="AW60" s="15">
        <f t="shared" si="130"/>
        <v>0</v>
      </c>
      <c r="AX60" s="15">
        <f t="shared" si="131"/>
        <v>0</v>
      </c>
      <c r="AY60" s="15">
        <f t="shared" si="132"/>
        <v>0</v>
      </c>
      <c r="AZ60" s="57">
        <v>31</v>
      </c>
      <c r="BA60" s="73">
        <v>41812.541666666664</v>
      </c>
      <c r="BB60" s="59" t="s">
        <v>83</v>
      </c>
      <c r="BC60" s="60" t="s">
        <v>24</v>
      </c>
      <c r="BD60" s="61" t="s">
        <v>87</v>
      </c>
      <c r="BE60" s="62">
        <f>IF(G68='[1]Resultat &amp; tabell'!$G69,2,0)</f>
        <v>2</v>
      </c>
      <c r="BF60" s="63" t="s">
        <v>24</v>
      </c>
      <c r="BG60" s="62">
        <f>IF(I68='[1]Resultat &amp; tabell'!$I69,2,0)</f>
        <v>2</v>
      </c>
      <c r="BH60" s="62">
        <f>IF(J68='[1]Resultat &amp; tabell'!$J69,1,0)</f>
        <v>1</v>
      </c>
      <c r="BI60" s="64">
        <f t="shared" si="120"/>
        <v>5</v>
      </c>
      <c r="BK60" s="80"/>
      <c r="BL60" s="68"/>
      <c r="BM60" s="68"/>
      <c r="BN60" s="68"/>
      <c r="BO60" s="68"/>
    </row>
    <row r="61" spans="2:67" ht="15" x14ac:dyDescent="0.25">
      <c r="B61" s="39">
        <v>45</v>
      </c>
      <c r="C61" s="69">
        <v>41816.541666666664</v>
      </c>
      <c r="D61" s="41" t="s">
        <v>77</v>
      </c>
      <c r="E61" s="42" t="s">
        <v>24</v>
      </c>
      <c r="F61" s="43" t="s">
        <v>72</v>
      </c>
      <c r="G61" s="46"/>
      <c r="H61" s="45" t="s">
        <v>24</v>
      </c>
      <c r="I61" s="46"/>
      <c r="J61" s="46"/>
      <c r="K61" s="47"/>
      <c r="L61" s="5">
        <v>4</v>
      </c>
      <c r="M61" s="102"/>
      <c r="N61" s="103"/>
      <c r="O61" s="126"/>
      <c r="P61" s="103"/>
      <c r="Q61" s="103"/>
      <c r="Z61" s="55" t="s">
        <v>88</v>
      </c>
      <c r="AA61" s="56">
        <f t="shared" si="114"/>
        <v>0</v>
      </c>
      <c r="AB61" s="56">
        <f t="shared" si="115"/>
        <v>0</v>
      </c>
      <c r="AC61" s="56">
        <f t="shared" si="116"/>
        <v>0</v>
      </c>
      <c r="AD61" s="55" t="s">
        <v>84</v>
      </c>
      <c r="AE61" s="56">
        <f t="shared" si="117"/>
        <v>0</v>
      </c>
      <c r="AF61" s="16">
        <f t="shared" si="118"/>
        <v>0</v>
      </c>
      <c r="AG61" s="16">
        <f t="shared" si="119"/>
        <v>0</v>
      </c>
      <c r="AI61" s="15">
        <f>RANK($AJ61,$AJ$58:$AJ$62,1)+COUNTIF($AJ$58:$AJ61,$AJ61)-1</f>
        <v>4</v>
      </c>
      <c r="AJ61" s="15">
        <f>AK61+AL61+AM61</f>
        <v>1</v>
      </c>
      <c r="AK61" s="15">
        <f t="shared" si="121"/>
        <v>0</v>
      </c>
      <c r="AL61" s="15">
        <f t="shared" si="122"/>
        <v>0</v>
      </c>
      <c r="AM61" s="15">
        <f t="shared" si="123"/>
        <v>1</v>
      </c>
      <c r="AN61" s="55" t="s">
        <v>88</v>
      </c>
      <c r="AO61" s="15">
        <f t="shared" si="124"/>
        <v>0</v>
      </c>
      <c r="AP61" s="15">
        <f t="shared" si="125"/>
        <v>0</v>
      </c>
      <c r="AQ61" s="15">
        <f t="shared" si="126"/>
        <v>0</v>
      </c>
      <c r="AR61" s="15">
        <f t="shared" si="127"/>
        <v>0</v>
      </c>
      <c r="AT61" s="15">
        <v>4</v>
      </c>
      <c r="AU61" s="15" t="str">
        <f t="shared" si="128"/>
        <v>Sydkorea</v>
      </c>
      <c r="AV61" s="15">
        <f t="shared" si="129"/>
        <v>0</v>
      </c>
      <c r="AW61" s="15">
        <f t="shared" si="130"/>
        <v>0</v>
      </c>
      <c r="AX61" s="15">
        <f t="shared" si="131"/>
        <v>0</v>
      </c>
      <c r="AY61" s="15">
        <f t="shared" si="132"/>
        <v>0</v>
      </c>
      <c r="AZ61" s="57">
        <v>32</v>
      </c>
      <c r="BA61" s="73">
        <v>41812.666666666664</v>
      </c>
      <c r="BB61" s="59" t="s">
        <v>88</v>
      </c>
      <c r="BC61" s="60" t="s">
        <v>24</v>
      </c>
      <c r="BD61" s="61" t="s">
        <v>84</v>
      </c>
      <c r="BE61" s="62">
        <f>IF(G69='[1]Resultat &amp; tabell'!$G70,2,0)</f>
        <v>2</v>
      </c>
      <c r="BF61" s="63" t="s">
        <v>24</v>
      </c>
      <c r="BG61" s="62">
        <f>IF(I69='[1]Resultat &amp; tabell'!$I70,2,0)</f>
        <v>2</v>
      </c>
      <c r="BH61" s="62">
        <f>IF(J69='[1]Resultat &amp; tabell'!$J70,1,0)</f>
        <v>1</v>
      </c>
      <c r="BI61" s="64">
        <f t="shared" si="120"/>
        <v>5</v>
      </c>
      <c r="BK61" s="80"/>
      <c r="BL61" s="68"/>
      <c r="BM61" s="68"/>
      <c r="BN61" s="68"/>
      <c r="BO61" s="68"/>
    </row>
    <row r="62" spans="2:67" ht="15" x14ac:dyDescent="0.25">
      <c r="B62" s="39">
        <v>46</v>
      </c>
      <c r="C62" s="69">
        <v>41816.541666666664</v>
      </c>
      <c r="D62" s="41" t="s">
        <v>73</v>
      </c>
      <c r="E62" s="42" t="s">
        <v>24</v>
      </c>
      <c r="F62" s="43" t="s">
        <v>76</v>
      </c>
      <c r="G62" s="46"/>
      <c r="H62" s="45" t="s">
        <v>24</v>
      </c>
      <c r="I62" s="46"/>
      <c r="J62" s="46"/>
      <c r="K62" s="47"/>
      <c r="M62" s="12"/>
      <c r="N62" s="12"/>
      <c r="O62" s="12"/>
      <c r="P62" s="12"/>
      <c r="Q62" s="12"/>
      <c r="R62"/>
      <c r="Z62" s="55" t="s">
        <v>88</v>
      </c>
      <c r="AA62" s="56">
        <f t="shared" si="114"/>
        <v>0</v>
      </c>
      <c r="AB62" s="56">
        <f t="shared" si="115"/>
        <v>0</v>
      </c>
      <c r="AC62" s="56">
        <f t="shared" si="116"/>
        <v>0</v>
      </c>
      <c r="AD62" s="55" t="s">
        <v>83</v>
      </c>
      <c r="AE62" s="56">
        <f t="shared" si="117"/>
        <v>0</v>
      </c>
      <c r="AF62" s="16">
        <f t="shared" si="118"/>
        <v>0</v>
      </c>
      <c r="AG62" s="16">
        <f t="shared" si="119"/>
        <v>0</v>
      </c>
      <c r="AZ62" s="57">
        <v>47</v>
      </c>
      <c r="BA62" s="73">
        <v>41816.708333333336</v>
      </c>
      <c r="BB62" s="59" t="s">
        <v>88</v>
      </c>
      <c r="BC62" s="60" t="s">
        <v>24</v>
      </c>
      <c r="BD62" s="61" t="s">
        <v>83</v>
      </c>
      <c r="BE62" s="62">
        <f>IF(G70='[1]Resultat &amp; tabell'!$G71,2,0)</f>
        <v>2</v>
      </c>
      <c r="BF62" s="63" t="s">
        <v>24</v>
      </c>
      <c r="BG62" s="62">
        <f>IF(I70='[1]Resultat &amp; tabell'!$I71,2,0)</f>
        <v>2</v>
      </c>
      <c r="BH62" s="62">
        <f>IF(J70='[1]Resultat &amp; tabell'!$J71,1,0)</f>
        <v>1</v>
      </c>
      <c r="BI62" s="64">
        <f t="shared" si="120"/>
        <v>5</v>
      </c>
      <c r="BN62" s="22"/>
      <c r="BO62" s="22"/>
    </row>
    <row r="63" spans="2:67" ht="15" x14ac:dyDescent="0.25">
      <c r="C63" s="90"/>
      <c r="F63"/>
      <c r="K63" s="93"/>
      <c r="M63" s="12"/>
      <c r="N63" s="12"/>
      <c r="O63" s="12"/>
      <c r="P63" s="12"/>
      <c r="Q63" s="12"/>
      <c r="Z63" s="55" t="s">
        <v>84</v>
      </c>
      <c r="AA63" s="56">
        <f t="shared" si="114"/>
        <v>0</v>
      </c>
      <c r="AB63" s="56">
        <f t="shared" si="115"/>
        <v>0</v>
      </c>
      <c r="AC63" s="56">
        <f t="shared" si="116"/>
        <v>0</v>
      </c>
      <c r="AD63" s="55" t="s">
        <v>87</v>
      </c>
      <c r="AE63" s="56">
        <f t="shared" si="117"/>
        <v>0</v>
      </c>
      <c r="AF63" s="16">
        <f t="shared" si="118"/>
        <v>0</v>
      </c>
      <c r="AG63" s="16">
        <f t="shared" si="119"/>
        <v>0</v>
      </c>
      <c r="AZ63" s="57">
        <v>48</v>
      </c>
      <c r="BA63" s="73">
        <v>41816.708333333336</v>
      </c>
      <c r="BB63" s="59" t="s">
        <v>84</v>
      </c>
      <c r="BC63" s="60" t="s">
        <v>24</v>
      </c>
      <c r="BD63" s="61" t="s">
        <v>87</v>
      </c>
      <c r="BE63" s="62">
        <f>IF(G71='[1]Resultat &amp; tabell'!$G72,2,0)</f>
        <v>2</v>
      </c>
      <c r="BF63" s="63" t="s">
        <v>24</v>
      </c>
      <c r="BG63" s="62">
        <f>IF(I71='[1]Resultat &amp; tabell'!$I72,2,0)</f>
        <v>2</v>
      </c>
      <c r="BH63" s="62">
        <f>IF(J71='[1]Resultat &amp; tabell'!$J72,1,0)</f>
        <v>1</v>
      </c>
      <c r="BI63" s="64">
        <f t="shared" si="120"/>
        <v>5</v>
      </c>
    </row>
    <row r="64" spans="2:67" ht="15" x14ac:dyDescent="0.25">
      <c r="B64" s="10" t="s">
        <v>80</v>
      </c>
      <c r="C64" s="98"/>
      <c r="D64" s="2"/>
      <c r="E64" s="3"/>
      <c r="F64" s="2"/>
      <c r="G64" s="3"/>
      <c r="H64" s="3"/>
      <c r="I64" s="3"/>
      <c r="J64" s="3"/>
      <c r="K64" s="93"/>
      <c r="M64" s="12"/>
      <c r="N64" s="12"/>
      <c r="O64" s="12"/>
      <c r="P64" s="12"/>
      <c r="Q64" s="12"/>
      <c r="BI64" s="97"/>
    </row>
    <row r="65" spans="2:67" ht="15" x14ac:dyDescent="0.25">
      <c r="B65" s="121" t="s">
        <v>2</v>
      </c>
      <c r="C65" s="111" t="s">
        <v>3</v>
      </c>
      <c r="D65" s="159" t="s">
        <v>2</v>
      </c>
      <c r="E65" s="160"/>
      <c r="F65" s="161"/>
      <c r="G65" s="160" t="s">
        <v>4</v>
      </c>
      <c r="H65" s="160"/>
      <c r="I65" s="160"/>
      <c r="J65" s="112" t="s">
        <v>5</v>
      </c>
      <c r="K65" s="113" t="s">
        <v>6</v>
      </c>
      <c r="M65" s="27" t="s">
        <v>80</v>
      </c>
      <c r="N65" s="28" t="s">
        <v>6</v>
      </c>
      <c r="O65" s="28" t="s">
        <v>7</v>
      </c>
      <c r="P65" s="28" t="s">
        <v>8</v>
      </c>
      <c r="Q65" s="29" t="s">
        <v>9</v>
      </c>
      <c r="Z65" s="56"/>
      <c r="AZ65" s="22"/>
      <c r="BA65" s="145"/>
      <c r="BB65" s="22"/>
      <c r="BC65" s="22"/>
      <c r="BD65" s="22"/>
      <c r="BE65" s="68"/>
      <c r="BF65" s="68"/>
      <c r="BG65" s="68"/>
      <c r="BH65" s="68"/>
      <c r="BI65" s="97"/>
      <c r="BK65" s="80" t="e">
        <f>#REF!</f>
        <v>#REF!</v>
      </c>
      <c r="BL65" s="80" t="str">
        <f>'[1]Resultat &amp; tabell'!F76</f>
        <v>Tvåa grupp B</v>
      </c>
      <c r="BM65" s="132" t="e">
        <f>VLOOKUP(BK65,$BL$65:$BL$65,1,FALSE)</f>
        <v>#REF!</v>
      </c>
      <c r="BN65" s="139" t="e">
        <f t="shared" ref="BN65" si="133">BM65</f>
        <v>#REF!</v>
      </c>
      <c r="BO65" s="21">
        <f t="shared" ref="BO65" si="134">IFERROR(IF(BM65=BN65,2,0),0)</f>
        <v>0</v>
      </c>
    </row>
    <row r="66" spans="2:67" ht="15" x14ac:dyDescent="0.25">
      <c r="B66" s="39">
        <v>15</v>
      </c>
      <c r="C66" s="69">
        <v>41807.541666666664</v>
      </c>
      <c r="D66" s="41" t="s">
        <v>81</v>
      </c>
      <c r="E66" s="42" t="s">
        <v>24</v>
      </c>
      <c r="F66" s="43" t="s">
        <v>82</v>
      </c>
      <c r="G66" s="46"/>
      <c r="H66" s="45" t="s">
        <v>24</v>
      </c>
      <c r="I66" s="46"/>
      <c r="J66" s="46"/>
      <c r="K66" s="47"/>
      <c r="M66" s="49" t="s">
        <v>94</v>
      </c>
      <c r="N66" s="51"/>
      <c r="O66" s="51"/>
      <c r="P66" s="51"/>
      <c r="Q66" s="52"/>
      <c r="BK66" s="134" t="s">
        <v>36</v>
      </c>
      <c r="BL66" s="135"/>
      <c r="BM66" s="136"/>
      <c r="BN66" s="137"/>
      <c r="BO66" s="137"/>
    </row>
    <row r="67" spans="2:67" ht="15" x14ac:dyDescent="0.25">
      <c r="B67" s="39">
        <v>16</v>
      </c>
      <c r="C67" s="69">
        <v>41807.75</v>
      </c>
      <c r="D67" s="41" t="s">
        <v>85</v>
      </c>
      <c r="E67" s="42" t="s">
        <v>24</v>
      </c>
      <c r="F67" s="43" t="s">
        <v>86</v>
      </c>
      <c r="G67" s="46"/>
      <c r="H67" s="45" t="s">
        <v>24</v>
      </c>
      <c r="I67" s="46"/>
      <c r="J67" s="46"/>
      <c r="K67" s="47"/>
      <c r="M67" s="70" t="s">
        <v>95</v>
      </c>
      <c r="N67" s="71"/>
      <c r="O67" s="71"/>
      <c r="P67" s="71"/>
      <c r="Q67" s="72"/>
      <c r="BK67" s="110" t="s">
        <v>89</v>
      </c>
      <c r="BL67" s="17" t="s">
        <v>90</v>
      </c>
      <c r="BM67" s="17" t="s">
        <v>91</v>
      </c>
      <c r="BN67" s="17" t="s">
        <v>92</v>
      </c>
      <c r="BO67" s="17" t="s">
        <v>6</v>
      </c>
    </row>
    <row r="68" spans="2:67" ht="15" x14ac:dyDescent="0.25">
      <c r="B68" s="39">
        <v>31</v>
      </c>
      <c r="C68" s="69">
        <v>41812.541666666664</v>
      </c>
      <c r="D68" s="41" t="s">
        <v>81</v>
      </c>
      <c r="E68" s="42" t="s">
        <v>24</v>
      </c>
      <c r="F68" s="43" t="s">
        <v>85</v>
      </c>
      <c r="G68" s="46"/>
      <c r="H68" s="45" t="s">
        <v>24</v>
      </c>
      <c r="I68" s="46"/>
      <c r="J68" s="46"/>
      <c r="K68" s="47"/>
      <c r="M68" s="120" t="s">
        <v>96</v>
      </c>
      <c r="N68" s="118"/>
      <c r="O68" s="118"/>
      <c r="P68" s="118"/>
      <c r="Q68" s="119"/>
      <c r="BK68" s="22" t="e">
        <f>#REF!</f>
        <v>#REF!</v>
      </c>
      <c r="BL68" s="80" t="str">
        <f>'[1]Resultat &amp; tabell'!D94</f>
        <v>Segrare match 57</v>
      </c>
      <c r="BM68" s="132" t="e">
        <f>VLOOKUP(BK68,$BL$68:$BL$71,1,FALSE)</f>
        <v>#REF!</v>
      </c>
      <c r="BN68" s="139" t="e">
        <f t="shared" ref="BN68:BN71" si="135">BM68</f>
        <v>#REF!</v>
      </c>
      <c r="BO68" s="21">
        <f>IFERROR(IF(BM68=BN68,6,0),0)</f>
        <v>0</v>
      </c>
    </row>
    <row r="69" spans="2:67" ht="15" x14ac:dyDescent="0.25">
      <c r="B69" s="39">
        <v>32</v>
      </c>
      <c r="C69" s="69">
        <v>41812.666666666664</v>
      </c>
      <c r="D69" s="41" t="s">
        <v>86</v>
      </c>
      <c r="E69" s="42" t="s">
        <v>24</v>
      </c>
      <c r="F69" s="43" t="s">
        <v>82</v>
      </c>
      <c r="G69" s="46"/>
      <c r="H69" s="45" t="s">
        <v>24</v>
      </c>
      <c r="I69" s="46"/>
      <c r="J69" s="46"/>
      <c r="K69" s="47"/>
      <c r="M69" s="70" t="s">
        <v>97</v>
      </c>
      <c r="N69" s="71"/>
      <c r="O69" s="71"/>
      <c r="P69" s="71"/>
      <c r="Q69" s="72"/>
      <c r="BK69" s="22" t="e">
        <f>#REF!</f>
        <v>#REF!</v>
      </c>
      <c r="BL69" s="80" t="str">
        <f>'[1]Resultat &amp; tabell'!D95</f>
        <v>Segrare match 59</v>
      </c>
      <c r="BM69" s="132" t="e">
        <f t="shared" ref="BM69:BM71" si="136">VLOOKUP(BK69,$BL$68:$BL$71,1,FALSE)</f>
        <v>#REF!</v>
      </c>
      <c r="BN69" s="139" t="e">
        <f t="shared" si="135"/>
        <v>#REF!</v>
      </c>
      <c r="BO69" s="21">
        <f>IFERROR(IF(BM69=BN69,6,0),0)</f>
        <v>0</v>
      </c>
    </row>
    <row r="70" spans="2:67" ht="15" x14ac:dyDescent="0.25">
      <c r="B70" s="39">
        <v>47</v>
      </c>
      <c r="C70" s="69">
        <v>41816.708333333336</v>
      </c>
      <c r="D70" s="41" t="s">
        <v>86</v>
      </c>
      <c r="E70" s="42" t="s">
        <v>24</v>
      </c>
      <c r="F70" s="43" t="s">
        <v>81</v>
      </c>
      <c r="G70" s="46"/>
      <c r="H70" s="45" t="s">
        <v>24</v>
      </c>
      <c r="I70" s="46"/>
      <c r="J70" s="46"/>
      <c r="K70" s="47"/>
      <c r="M70" s="144"/>
      <c r="N70" s="138"/>
      <c r="O70" s="140"/>
      <c r="P70" s="5"/>
      <c r="Q70" s="5"/>
      <c r="BK70" s="22" t="e">
        <f>#REF!</f>
        <v>#REF!</v>
      </c>
      <c r="BL70" s="80" t="str">
        <f>'[1]Resultat &amp; tabell'!F94</f>
        <v>Segrare match 58</v>
      </c>
      <c r="BM70" s="132" t="e">
        <f t="shared" si="136"/>
        <v>#REF!</v>
      </c>
      <c r="BN70" s="139" t="e">
        <f t="shared" si="135"/>
        <v>#REF!</v>
      </c>
      <c r="BO70" s="21">
        <f>IFERROR(IF(BM70=BN70,6,0),0)</f>
        <v>0</v>
      </c>
    </row>
    <row r="71" spans="2:67" ht="15" x14ac:dyDescent="0.25">
      <c r="B71" s="39">
        <v>48</v>
      </c>
      <c r="C71" s="69">
        <v>41816.708333333336</v>
      </c>
      <c r="D71" s="41" t="s">
        <v>82</v>
      </c>
      <c r="E71" s="42" t="s">
        <v>24</v>
      </c>
      <c r="F71" s="43" t="s">
        <v>85</v>
      </c>
      <c r="G71" s="46"/>
      <c r="H71" s="45" t="s">
        <v>24</v>
      </c>
      <c r="I71" s="46"/>
      <c r="J71" s="46"/>
      <c r="K71" s="47"/>
      <c r="BK71" s="22" t="e">
        <f>#REF!</f>
        <v>#REF!</v>
      </c>
      <c r="BL71" s="80" t="str">
        <f>'[1]Resultat &amp; tabell'!F95</f>
        <v>Segrare match 60</v>
      </c>
      <c r="BM71" s="132" t="e">
        <f t="shared" si="136"/>
        <v>#REF!</v>
      </c>
      <c r="BN71" s="139" t="e">
        <f t="shared" si="135"/>
        <v>#REF!</v>
      </c>
      <c r="BO71" s="21">
        <f>IFERROR(IF(BM71=BN71,6,0),0)</f>
        <v>0</v>
      </c>
    </row>
    <row r="72" spans="2:67" ht="15" x14ac:dyDescent="0.25">
      <c r="K72" s="93"/>
      <c r="BN72" s="10" t="s">
        <v>93</v>
      </c>
      <c r="BO72" s="109">
        <f>SUM(BO68:BO71)</f>
        <v>0</v>
      </c>
    </row>
    <row r="73" spans="2:67" ht="15" x14ac:dyDescent="0.25">
      <c r="B73" s="142"/>
      <c r="C73" s="143"/>
      <c r="D73" s="142"/>
      <c r="E73" s="142"/>
      <c r="F73" s="142"/>
      <c r="G73" s="141"/>
      <c r="H73" s="141"/>
      <c r="I73" s="141"/>
      <c r="J73" s="141"/>
      <c r="K73" s="93"/>
      <c r="BK73" s="134" t="s">
        <v>37</v>
      </c>
      <c r="BL73" s="135"/>
      <c r="BM73" s="136"/>
      <c r="BN73" s="137"/>
      <c r="BO73" s="137"/>
    </row>
    <row r="74" spans="2:67" ht="15" x14ac:dyDescent="0.25">
      <c r="BK74" s="110" t="s">
        <v>89</v>
      </c>
      <c r="BL74" s="17" t="s">
        <v>90</v>
      </c>
      <c r="BM74" s="17" t="s">
        <v>91</v>
      </c>
      <c r="BN74" s="17" t="s">
        <v>92</v>
      </c>
      <c r="BO74" s="17" t="s">
        <v>6</v>
      </c>
    </row>
    <row r="75" spans="2:67" ht="15" x14ac:dyDescent="0.25">
      <c r="BK75" s="22" t="e">
        <f>#REF!</f>
        <v>#REF!</v>
      </c>
      <c r="BL75" s="80" t="str">
        <f>'[1]Resultat &amp; tabell'!D99</f>
        <v xml:space="preserve"> Förlorare match 61</v>
      </c>
      <c r="BM75" s="132" t="e">
        <f>VLOOKUP(BK75,$BL$75:$BL$76,1,FALSE)</f>
        <v>#REF!</v>
      </c>
      <c r="BN75" s="139" t="e">
        <f t="shared" ref="BN75:BN76" si="137">BM75</f>
        <v>#REF!</v>
      </c>
      <c r="BO75" s="21">
        <f>IFERROR(IF(BM75=BN75,8,0),0)</f>
        <v>0</v>
      </c>
    </row>
    <row r="76" spans="2:67" ht="15" x14ac:dyDescent="0.25">
      <c r="BK76" s="22" t="e">
        <f>#REF!</f>
        <v>#REF!</v>
      </c>
      <c r="BL76" s="80" t="str">
        <f>'[1]Resultat &amp; tabell'!F99</f>
        <v xml:space="preserve"> Förlorare match 62</v>
      </c>
      <c r="BM76" s="132" t="e">
        <f>VLOOKUP(BK76,$BL$75:$BL$76,1,FALSE)</f>
        <v>#REF!</v>
      </c>
      <c r="BN76" s="139" t="e">
        <f t="shared" si="137"/>
        <v>#REF!</v>
      </c>
      <c r="BO76" s="21">
        <f>IFERROR(IF(BM76=BN76,8,0),0)</f>
        <v>0</v>
      </c>
    </row>
    <row r="77" spans="2:67" ht="15" x14ac:dyDescent="0.25">
      <c r="BN77" s="10" t="s">
        <v>93</v>
      </c>
      <c r="BO77" s="109">
        <f>SUM(BO75:BO76)</f>
        <v>0</v>
      </c>
    </row>
    <row r="78" spans="2:67" ht="15" x14ac:dyDescent="0.25">
      <c r="BK78" s="134" t="s">
        <v>38</v>
      </c>
      <c r="BL78" s="135"/>
      <c r="BM78" s="136"/>
      <c r="BN78" s="137"/>
      <c r="BO78" s="137"/>
    </row>
    <row r="79" spans="2:67" ht="15" x14ac:dyDescent="0.25">
      <c r="BK79" s="110" t="s">
        <v>89</v>
      </c>
      <c r="BL79" s="17" t="s">
        <v>90</v>
      </c>
      <c r="BM79" s="17" t="s">
        <v>91</v>
      </c>
      <c r="BN79" s="17" t="s">
        <v>92</v>
      </c>
      <c r="BO79" s="17" t="s">
        <v>6</v>
      </c>
    </row>
    <row r="80" spans="2:67" ht="15" x14ac:dyDescent="0.25">
      <c r="BK80" s="22" t="e">
        <f>#REF!</f>
        <v>#REF!</v>
      </c>
      <c r="BL80" s="80" t="str">
        <f>'[1]Resultat &amp; tabell'!D103</f>
        <v>Segrare match 61</v>
      </c>
      <c r="BM80" s="132" t="e">
        <f>VLOOKUP(BK80,$BL$80:$BL$81,1,FALSE)</f>
        <v>#REF!</v>
      </c>
      <c r="BN80" s="139" t="e">
        <f t="shared" ref="BN80:BN81" si="138">BM80</f>
        <v>#REF!</v>
      </c>
      <c r="BO80" s="21">
        <f>IFERROR(IF(BM80=BN80,8,0),0)</f>
        <v>0</v>
      </c>
    </row>
    <row r="81" spans="63:67" ht="15" x14ac:dyDescent="0.25">
      <c r="BK81" s="22" t="e">
        <f>#REF!</f>
        <v>#REF!</v>
      </c>
      <c r="BL81" s="80" t="str">
        <f>'[1]Resultat &amp; tabell'!F103</f>
        <v>Segrare match 62</v>
      </c>
      <c r="BM81" s="132" t="e">
        <f>VLOOKUP(BK81,$BL$80:$BL$81,1,FALSE)</f>
        <v>#REF!</v>
      </c>
      <c r="BN81" s="139" t="e">
        <f t="shared" si="138"/>
        <v>#REF!</v>
      </c>
      <c r="BO81" s="21">
        <f>IFERROR(IF(BM81=BN81,8,0),0)</f>
        <v>0</v>
      </c>
    </row>
    <row r="82" spans="63:67" ht="15" x14ac:dyDescent="0.25">
      <c r="BN82" s="10" t="s">
        <v>93</v>
      </c>
      <c r="BO82" s="109">
        <f>SUM(BO80:BO81)</f>
        <v>0</v>
      </c>
    </row>
  </sheetData>
  <mergeCells count="31">
    <mergeCell ref="BE39:BG39"/>
    <mergeCell ref="D56:F56"/>
    <mergeCell ref="G56:I56"/>
    <mergeCell ref="BE48:BG48"/>
    <mergeCell ref="D28:F28"/>
    <mergeCell ref="G28:I28"/>
    <mergeCell ref="D38:F38"/>
    <mergeCell ref="G38:I38"/>
    <mergeCell ref="D65:F65"/>
    <mergeCell ref="G65:I65"/>
    <mergeCell ref="BE57:BG57"/>
    <mergeCell ref="D47:F47"/>
    <mergeCell ref="G47:I47"/>
    <mergeCell ref="BB3:BD3"/>
    <mergeCell ref="BE3:BG3"/>
    <mergeCell ref="BE29:BG29"/>
    <mergeCell ref="T5:W5"/>
    <mergeCell ref="D11:F11"/>
    <mergeCell ref="G11:I11"/>
    <mergeCell ref="BB11:BD11"/>
    <mergeCell ref="BE11:BG11"/>
    <mergeCell ref="T6:W6"/>
    <mergeCell ref="T7:W7"/>
    <mergeCell ref="BB20:BD20"/>
    <mergeCell ref="BE20:BG20"/>
    <mergeCell ref="T4:W4"/>
    <mergeCell ref="D19:F19"/>
    <mergeCell ref="G19:I19"/>
    <mergeCell ref="D3:F3"/>
    <mergeCell ref="G3:I3"/>
    <mergeCell ref="T3:W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Handelsbanken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kejo14</dc:creator>
  <cp:lastModifiedBy>Johan</cp:lastModifiedBy>
  <cp:lastPrinted>2014-05-30T18:12:44Z</cp:lastPrinted>
  <dcterms:created xsi:type="dcterms:W3CDTF">2014-05-26T11:53:50Z</dcterms:created>
  <dcterms:modified xsi:type="dcterms:W3CDTF">2014-05-30T18:14:36Z</dcterms:modified>
</cp:coreProperties>
</file>